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я\ПЕтанк\2021\КФ 21\"/>
    </mc:Choice>
  </mc:AlternateContent>
  <xr:revisionPtr revIDLastSave="0" documentId="13_ncr:1_{FFFD7C23-E53A-49DC-91B5-95603D6EA0EE}" xr6:coauthVersionLast="46" xr6:coauthVersionMax="46" xr10:uidLastSave="{00000000-0000-0000-0000-000000000000}"/>
  <bookViews>
    <workbookView xWindow="-108" yWindow="-108" windowWidth="23256" windowHeight="12576" tabRatio="759" activeTab="5" xr2:uid="{5CA9480A-CF95-4258-A7E0-B15339124772}"/>
  </bookViews>
  <sheets>
    <sheet name="Триплеты регистрация" sheetId="1" r:id="rId1"/>
    <sheet name="Группа А" sheetId="2" r:id="rId2"/>
    <sheet name="Группа Б" sheetId="3" r:id="rId3"/>
    <sheet name="Группа С" sheetId="4" r:id="rId4"/>
    <sheet name="Группа Д" sheetId="5" r:id="rId5"/>
    <sheet name="Кубок А фин" sheetId="6" r:id="rId6"/>
    <sheet name="Кубок Б фин" sheetId="7" r:id="rId7"/>
    <sheet name="Дорожки" sheetId="9" r:id="rId8"/>
  </sheets>
  <definedNames>
    <definedName name="_xlnm._FilterDatabase" localSheetId="0" hidden="1">'Триплеты регистрация'!$B$3:$D$3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J6" i="5"/>
  <c r="F14" i="4"/>
  <c r="F10" i="2"/>
  <c r="J4" i="4"/>
  <c r="I4" i="5"/>
  <c r="F15" i="4"/>
  <c r="C36" i="4"/>
  <c r="H37" i="4"/>
  <c r="F8" i="3"/>
  <c r="G4" i="3"/>
  <c r="I8" i="2"/>
  <c r="C22" i="4"/>
  <c r="K12" i="4"/>
  <c r="C22" i="3"/>
  <c r="G10" i="5"/>
  <c r="J5" i="4"/>
  <c r="C40" i="3"/>
  <c r="H36" i="4"/>
  <c r="J4" i="5"/>
  <c r="I6" i="3"/>
  <c r="F8" i="2"/>
  <c r="J10" i="5"/>
  <c r="F8" i="4"/>
  <c r="H4" i="2"/>
  <c r="C32" i="4"/>
  <c r="H37" i="3"/>
  <c r="H6" i="4"/>
  <c r="K10" i="4"/>
  <c r="G8" i="5"/>
  <c r="G14" i="5"/>
  <c r="F9" i="3"/>
  <c r="F11" i="2"/>
  <c r="F12" i="3"/>
  <c r="K10" i="5"/>
  <c r="F8" i="5"/>
  <c r="I6" i="5"/>
  <c r="J10" i="4"/>
  <c r="H37" i="2"/>
  <c r="H31" i="3"/>
  <c r="H25" i="2"/>
  <c r="C26" i="3"/>
  <c r="C35" i="3"/>
  <c r="G11" i="5"/>
  <c r="C36" i="3"/>
  <c r="J11" i="5"/>
  <c r="C31" i="4"/>
  <c r="I4" i="2"/>
  <c r="G10" i="2"/>
  <c r="H25" i="4"/>
  <c r="H10" i="2"/>
  <c r="C20" i="4"/>
  <c r="I8" i="3"/>
  <c r="K4" i="4"/>
  <c r="C42" i="3"/>
  <c r="F12" i="4"/>
  <c r="F13" i="4" s="1"/>
  <c r="H30" i="4"/>
  <c r="G8" i="2"/>
  <c r="K8" i="4"/>
  <c r="K9" i="4" s="1"/>
  <c r="H30" i="5"/>
  <c r="I7" i="5"/>
  <c r="H10" i="5"/>
  <c r="K8" i="3"/>
  <c r="F10" i="4"/>
  <c r="F11" i="4" s="1"/>
  <c r="H37" i="5"/>
  <c r="K12" i="5"/>
  <c r="K13" i="5" s="1"/>
  <c r="F6" i="3"/>
  <c r="I12" i="5"/>
  <c r="I14" i="3"/>
  <c r="F10" i="5"/>
  <c r="H6" i="2"/>
  <c r="K12" i="2"/>
  <c r="K9" i="3"/>
  <c r="G12" i="3"/>
  <c r="H10" i="4"/>
  <c r="H11" i="4" s="1"/>
  <c r="I4" i="3"/>
  <c r="G14" i="2"/>
  <c r="K12" i="3"/>
  <c r="C31" i="2"/>
  <c r="H4" i="4"/>
  <c r="H5" i="4" s="1"/>
  <c r="K13" i="4"/>
  <c r="H12" i="2"/>
  <c r="J6" i="4"/>
  <c r="J7" i="4" s="1"/>
  <c r="C40" i="5"/>
  <c r="G13" i="3"/>
  <c r="H21" i="3"/>
  <c r="G8" i="3"/>
  <c r="J10" i="2"/>
  <c r="J11" i="2" s="1"/>
  <c r="F14" i="3"/>
  <c r="G4" i="2"/>
  <c r="I14" i="4"/>
  <c r="F6" i="2"/>
  <c r="G10" i="4"/>
  <c r="K8" i="2"/>
  <c r="H35" i="3"/>
  <c r="J8" i="2"/>
  <c r="H12" i="3"/>
  <c r="H13" i="3" s="1"/>
  <c r="I14" i="2"/>
  <c r="C42" i="5"/>
  <c r="C37" i="5"/>
  <c r="I5" i="5"/>
  <c r="H14" i="3"/>
  <c r="H15" i="3" s="1"/>
  <c r="H26" i="3"/>
  <c r="K10" i="2"/>
  <c r="J5" i="5"/>
  <c r="G10" i="3"/>
  <c r="G11" i="3" s="1"/>
  <c r="C25" i="5"/>
  <c r="F6" i="4"/>
  <c r="H7" i="4"/>
  <c r="G14" i="3"/>
  <c r="F14" i="2"/>
  <c r="H20" i="5"/>
  <c r="C35" i="4"/>
  <c r="F15" i="2"/>
  <c r="H40" i="3"/>
  <c r="C30" i="5"/>
  <c r="H36" i="5"/>
  <c r="I15" i="2"/>
  <c r="I13" i="5"/>
  <c r="F7" i="3"/>
  <c r="H42" i="4"/>
  <c r="C20" i="3"/>
  <c r="H21" i="5"/>
  <c r="H36" i="2"/>
  <c r="H41" i="5"/>
  <c r="C40" i="4"/>
  <c r="C4" i="5"/>
  <c r="H26" i="5"/>
  <c r="C20" i="5"/>
  <c r="G4" i="4"/>
  <c r="G5" i="4" s="1"/>
  <c r="G8" i="4"/>
  <c r="C27" i="4"/>
  <c r="F10" i="3"/>
  <c r="H42" i="3"/>
  <c r="H10" i="3"/>
  <c r="H11" i="3" s="1"/>
  <c r="H31" i="4"/>
  <c r="H4" i="3"/>
  <c r="H5" i="3" s="1"/>
  <c r="H4" i="5"/>
  <c r="F12" i="2"/>
  <c r="H20" i="4"/>
  <c r="F7" i="4"/>
  <c r="H7" i="2"/>
  <c r="H22" i="2"/>
  <c r="K6" i="3"/>
  <c r="K7" i="3" s="1"/>
  <c r="C31" i="3"/>
  <c r="H6" i="3"/>
  <c r="H7" i="3" s="1"/>
  <c r="K6" i="4"/>
  <c r="H14" i="4"/>
  <c r="J8" i="3"/>
  <c r="J8" i="4"/>
  <c r="J9" i="4" s="1"/>
  <c r="G12" i="5"/>
  <c r="G12" i="2"/>
  <c r="K4" i="2"/>
  <c r="K5" i="2" s="1"/>
  <c r="H40" i="4"/>
  <c r="I12" i="4"/>
  <c r="F12" i="5"/>
  <c r="G14" i="4"/>
  <c r="I6" i="4"/>
  <c r="K4" i="5"/>
  <c r="K5" i="5" s="1"/>
  <c r="G11" i="2"/>
  <c r="C40" i="2"/>
  <c r="J4" i="3"/>
  <c r="J14" i="2"/>
  <c r="J15" i="2" s="1"/>
  <c r="H12" i="4"/>
  <c r="H30" i="3"/>
  <c r="H22" i="3"/>
  <c r="C37" i="3"/>
  <c r="K8" i="5"/>
  <c r="K9" i="5" s="1"/>
  <c r="C35" i="5"/>
  <c r="J8" i="5"/>
  <c r="J9" i="5" s="1"/>
  <c r="K4" i="3"/>
  <c r="I12" i="3"/>
  <c r="I13" i="3" s="1"/>
  <c r="H26" i="2"/>
  <c r="I14" i="5"/>
  <c r="H11" i="5"/>
  <c r="H11" i="2"/>
  <c r="H14" i="2"/>
  <c r="J9" i="2"/>
  <c r="H25" i="5"/>
  <c r="K6" i="2"/>
  <c r="H6" i="5"/>
  <c r="J6" i="2"/>
  <c r="K6" i="5"/>
  <c r="J6" i="3"/>
  <c r="K10" i="3"/>
  <c r="H31" i="5"/>
  <c r="C22" i="2"/>
  <c r="F9" i="2"/>
  <c r="I4" i="4"/>
  <c r="C31" i="5"/>
  <c r="J10" i="3"/>
  <c r="I15" i="4"/>
  <c r="F14" i="5"/>
  <c r="G12" i="4"/>
  <c r="G13" i="4" s="1"/>
  <c r="J11" i="3"/>
  <c r="G15" i="3"/>
  <c r="H32" i="3"/>
  <c r="C32" i="5"/>
  <c r="C25" i="3"/>
  <c r="H41" i="4"/>
  <c r="G15" i="5"/>
  <c r="H15" i="2"/>
  <c r="K11" i="3"/>
  <c r="K13" i="3"/>
  <c r="J9" i="3"/>
  <c r="I5" i="2"/>
  <c r="G5" i="2"/>
  <c r="G9" i="2"/>
  <c r="G13" i="2"/>
  <c r="C25" i="4"/>
  <c r="G11" i="4"/>
  <c r="H41" i="3"/>
  <c r="C26" i="2"/>
  <c r="H35" i="5"/>
  <c r="H31" i="2"/>
  <c r="C41" i="2"/>
  <c r="C21" i="5"/>
  <c r="H26" i="4"/>
  <c r="I8" i="4"/>
  <c r="C22" i="5"/>
  <c r="J14" i="5"/>
  <c r="J15" i="5" s="1"/>
  <c r="H13" i="5"/>
  <c r="F6" i="5"/>
  <c r="F7" i="5" s="1"/>
  <c r="J14" i="4"/>
  <c r="H14" i="5"/>
  <c r="H15" i="5" s="1"/>
  <c r="J14" i="3"/>
  <c r="J4" i="2"/>
  <c r="I6" i="2"/>
  <c r="I7" i="2" s="1"/>
  <c r="J7" i="5"/>
  <c r="C41" i="4"/>
  <c r="G4" i="5"/>
  <c r="G5" i="5" s="1"/>
  <c r="H25" i="3"/>
  <c r="I12" i="2"/>
  <c r="C30" i="2"/>
  <c r="I8" i="5"/>
  <c r="I9" i="5" s="1"/>
  <c r="C41" i="5"/>
  <c r="K9" i="2"/>
  <c r="H22" i="5"/>
  <c r="C32" i="2"/>
  <c r="J5" i="2"/>
  <c r="K7" i="2"/>
  <c r="C21" i="3"/>
  <c r="C27" i="3"/>
  <c r="H27" i="5"/>
  <c r="I15" i="5"/>
  <c r="I9" i="4"/>
  <c r="F15" i="5"/>
  <c r="J15" i="4"/>
  <c r="F9" i="5"/>
  <c r="K13" i="2"/>
  <c r="G9" i="4"/>
  <c r="H5" i="2"/>
  <c r="J15" i="3"/>
  <c r="J7" i="2"/>
  <c r="K7" i="4"/>
  <c r="G13" i="5"/>
  <c r="G15" i="4"/>
  <c r="K5" i="3"/>
  <c r="I15" i="3"/>
  <c r="F13" i="3"/>
  <c r="H22" i="4"/>
  <c r="G9" i="5"/>
  <c r="H15" i="4"/>
  <c r="F13" i="2"/>
  <c r="H41" i="2"/>
  <c r="J5" i="3"/>
  <c r="F7" i="2"/>
  <c r="F11" i="5"/>
  <c r="K5" i="4"/>
  <c r="I9" i="2"/>
  <c r="C26" i="5"/>
  <c r="H32" i="5"/>
  <c r="C30" i="3"/>
  <c r="H27" i="3"/>
  <c r="H42" i="5"/>
  <c r="C27" i="5"/>
  <c r="C36" i="5"/>
  <c r="C26" i="4"/>
  <c r="C42" i="4"/>
  <c r="H32" i="4"/>
  <c r="H21" i="4"/>
  <c r="H36" i="3"/>
  <c r="C41" i="3"/>
  <c r="C32" i="3"/>
  <c r="H30" i="2"/>
  <c r="C25" i="2"/>
  <c r="H20" i="2"/>
  <c r="H40" i="2"/>
  <c r="C35" i="2"/>
  <c r="C21" i="4"/>
  <c r="C37" i="4"/>
  <c r="H27" i="4"/>
  <c r="H35" i="2"/>
  <c r="C42" i="2"/>
  <c r="H32" i="2"/>
  <c r="H21" i="2"/>
  <c r="C27" i="2"/>
  <c r="C36" i="2"/>
  <c r="H42" i="2"/>
  <c r="C20" i="2"/>
  <c r="C37" i="2"/>
  <c r="H27" i="2"/>
  <c r="C21" i="2"/>
  <c r="M7" i="2" l="1"/>
  <c r="L6" i="2"/>
  <c r="M13" i="3"/>
  <c r="L12" i="3"/>
  <c r="M9" i="5"/>
  <c r="L8" i="5"/>
  <c r="L14" i="5"/>
  <c r="M15" i="5"/>
  <c r="L4" i="2"/>
  <c r="M5" i="2"/>
  <c r="L8" i="2"/>
  <c r="M9" i="2"/>
  <c r="L14" i="4"/>
  <c r="M15" i="4"/>
  <c r="I13" i="2"/>
  <c r="H7" i="5"/>
  <c r="F13" i="5"/>
  <c r="H35" i="4"/>
  <c r="H13" i="2"/>
  <c r="J11" i="4"/>
  <c r="I7" i="3"/>
  <c r="C30" i="4"/>
  <c r="I13" i="4"/>
  <c r="H5" i="5"/>
  <c r="K11" i="2"/>
  <c r="G15" i="2"/>
  <c r="K11" i="5"/>
  <c r="H40" i="5"/>
  <c r="J7" i="3"/>
  <c r="H13" i="4"/>
  <c r="F11" i="3"/>
  <c r="F15" i="3"/>
  <c r="I5" i="3"/>
  <c r="K11" i="4"/>
  <c r="H20" i="3"/>
  <c r="I5" i="4"/>
  <c r="K7" i="5"/>
  <c r="I7" i="4"/>
  <c r="G9" i="3"/>
  <c r="I9" i="3"/>
  <c r="F9" i="4"/>
  <c r="G5" i="3"/>
  <c r="L4" i="3" l="1"/>
  <c r="M5" i="3"/>
  <c r="L8" i="4"/>
  <c r="M9" i="4"/>
  <c r="L8" i="3"/>
  <c r="M9" i="3"/>
  <c r="L6" i="4"/>
  <c r="M7" i="4"/>
  <c r="M5" i="4"/>
  <c r="L4" i="4"/>
  <c r="M15" i="3"/>
  <c r="L14" i="3"/>
  <c r="L10" i="3"/>
  <c r="M11" i="3"/>
  <c r="M13" i="4"/>
  <c r="L12" i="4"/>
  <c r="M11" i="5"/>
  <c r="L10" i="5"/>
  <c r="L14" i="2"/>
  <c r="M15" i="2"/>
  <c r="M11" i="2"/>
  <c r="L10" i="2"/>
  <c r="M5" i="5"/>
  <c r="L4" i="5"/>
  <c r="L6" i="3"/>
  <c r="M7" i="3"/>
  <c r="M11" i="4"/>
  <c r="L10" i="4"/>
  <c r="M13" i="2"/>
  <c r="L12" i="2"/>
  <c r="M13" i="5"/>
  <c r="L12" i="5"/>
  <c r="L6" i="5"/>
  <c r="M7" i="5"/>
</calcChain>
</file>

<file path=xl/sharedStrings.xml><?xml version="1.0" encoding="utf-8"?>
<sst xmlns="http://schemas.openxmlformats.org/spreadsheetml/2006/main" count="301" uniqueCount="116">
  <si>
    <t>1. Бадди</t>
  </si>
  <si>
    <t>2. Авант</t>
  </si>
  <si>
    <t>3. Валькирии</t>
  </si>
  <si>
    <t>4. Ниагара</t>
  </si>
  <si>
    <t>5. Черная Мамба</t>
  </si>
  <si>
    <t>6. Торонто</t>
  </si>
  <si>
    <t>7. Jazzz</t>
  </si>
  <si>
    <t>8. Рельеф (Янклович Иван, Нехаев Сергей, Пасечник Андрей)</t>
  </si>
  <si>
    <t>9. ББ (Марковский Юрий, Хомич Сергей, Красноперов Игорь)</t>
  </si>
  <si>
    <t>10. Квазар</t>
  </si>
  <si>
    <t>11. ААА+</t>
  </si>
  <si>
    <t>13. Три толстяка</t>
  </si>
  <si>
    <t>14. ВДВ</t>
  </si>
  <si>
    <t>15. FBI (Федотовский 0., Бирюкова Н., Иванов А.)</t>
  </si>
  <si>
    <t>16. Salut (Андриамахаринжака , Максим Бейгер, Павлова Ирина)</t>
  </si>
  <si>
    <t>17. Бикар</t>
  </si>
  <si>
    <t>18. Титаны (Филатов А., Уткин А., Жилин Д.)</t>
  </si>
  <si>
    <t>20. Гольф Академия (Акаемов Николай, Акаемова Екатерина, +1)</t>
  </si>
  <si>
    <t>21. Экип Каскет</t>
  </si>
  <si>
    <t>Рейтинг</t>
  </si>
  <si>
    <t>ААА</t>
  </si>
  <si>
    <t>Бадди</t>
  </si>
  <si>
    <t>Экип Каскет</t>
  </si>
  <si>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</si>
  <si>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</si>
  <si>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</si>
  <si>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</si>
  <si>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</si>
  <si>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</si>
  <si>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</si>
  <si>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</si>
  <si>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</si>
  <si>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</si>
  <si>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</si>
  <si>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А1</t>
  </si>
  <si>
    <t>Б1</t>
  </si>
  <si>
    <t>С1</t>
  </si>
  <si>
    <t>Д1</t>
  </si>
  <si>
    <t>А2</t>
  </si>
  <si>
    <t>С2</t>
  </si>
  <si>
    <t>Б2</t>
  </si>
  <si>
    <t>Д2</t>
  </si>
  <si>
    <t>А3</t>
  </si>
  <si>
    <t>С3</t>
  </si>
  <si>
    <t>Б4</t>
  </si>
  <si>
    <t>Б3</t>
  </si>
  <si>
    <t>С4</t>
  </si>
  <si>
    <t>Д3</t>
  </si>
  <si>
    <t>А4</t>
  </si>
  <si>
    <t>Команды</t>
  </si>
  <si>
    <t>Стол Судьи</t>
  </si>
  <si>
    <t>БАР, ЧАЙ</t>
  </si>
  <si>
    <t>WC</t>
  </si>
  <si>
    <t>Схема № дорожек на 25 апреля Триплеты, КФ-2021.</t>
  </si>
  <si>
    <t>Консультат +</t>
  </si>
  <si>
    <t>Консультант +</t>
  </si>
  <si>
    <t>группа</t>
  </si>
  <si>
    <t>взносы</t>
  </si>
  <si>
    <t>Регистрация триплеты КФ, Калуга 2021, 25 апреля</t>
  </si>
  <si>
    <t>Кубок А, Финалы триплеты</t>
  </si>
  <si>
    <t>Кубок Б, Финалы триплеты</t>
  </si>
  <si>
    <t>ВДВ</t>
  </si>
  <si>
    <t>б6</t>
  </si>
  <si>
    <t>д6</t>
  </si>
  <si>
    <t>а6</t>
  </si>
  <si>
    <t>с6</t>
  </si>
  <si>
    <t>с2</t>
  </si>
  <si>
    <t>д2</t>
  </si>
  <si>
    <t>б1</t>
  </si>
  <si>
    <t>а1</t>
  </si>
  <si>
    <t>с5</t>
  </si>
  <si>
    <t>а4</t>
  </si>
  <si>
    <t>а5</t>
  </si>
  <si>
    <t>д4</t>
  </si>
  <si>
    <t>д5</t>
  </si>
  <si>
    <t>б2</t>
  </si>
  <si>
    <t>б4</t>
  </si>
  <si>
    <t>б5</t>
  </si>
  <si>
    <t>а2</t>
  </si>
  <si>
    <t>19. КВК (Воронов О., Крошилов А., Крошилова И.)</t>
  </si>
  <si>
    <t>Авант</t>
  </si>
  <si>
    <t>ГольфАкадемия</t>
  </si>
  <si>
    <t>Джаззз</t>
  </si>
  <si>
    <t>Рельеф</t>
  </si>
  <si>
    <t>Бикар</t>
  </si>
  <si>
    <t>Салют</t>
  </si>
  <si>
    <t>Титаны</t>
  </si>
  <si>
    <t>Квк</t>
  </si>
  <si>
    <t>Ниагара</t>
  </si>
  <si>
    <t>Три толстяка</t>
  </si>
  <si>
    <t>ЧернаяМамба</t>
  </si>
  <si>
    <t>Валькирии</t>
  </si>
  <si>
    <t>Торонто</t>
  </si>
  <si>
    <t>Квазар</t>
  </si>
  <si>
    <t>ББ</t>
  </si>
  <si>
    <t>FBI</t>
  </si>
  <si>
    <t>Группа Б-- ТРИПЛЕТЫ</t>
  </si>
  <si>
    <t>Группа С -- ТРИПЛЕТЫ</t>
  </si>
  <si>
    <t>Группа Д --ТРИПЛЕТЫ</t>
  </si>
  <si>
    <t>Триплет Х</t>
  </si>
  <si>
    <t>Триплет Х (Поляков, Тимофей, Таня Дурынчева)</t>
  </si>
  <si>
    <t>1с</t>
  </si>
  <si>
    <t>Группа А---- ТРИПЛЕТЫ</t>
  </si>
  <si>
    <t>Три Толстяка</t>
  </si>
  <si>
    <t>ЭкипКаскет</t>
  </si>
  <si>
    <t>1 корыто</t>
  </si>
  <si>
    <t>2 кор (3-4 дор)</t>
  </si>
  <si>
    <t>9-10 дор</t>
  </si>
  <si>
    <t>3-4 дор</t>
  </si>
  <si>
    <t>3 корыто</t>
  </si>
  <si>
    <t>ТриплетХ</t>
  </si>
  <si>
    <t>КВК</t>
  </si>
  <si>
    <t>Гольф Академия</t>
  </si>
  <si>
    <t>9 - 10 дор</t>
  </si>
  <si>
    <t>Консультант</t>
  </si>
  <si>
    <t>Титан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</si>
</sst>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color rgb="FF4C4C4C"/>
      <name val="Microsoft YaHei UI"/>
      <family val="2"/>
      <charset val="204"/>
    </font>
    <font>
      <sz val="12"/>
      <color theme="1"/>
      <name val="Microsoft YaHei U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4" borderId="2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4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0" borderId="0" xfId="0" applyFont="1" applyBorder="1"/>
    <xf numFmtId="0" fontId="6" fillId="0" borderId="47" xfId="0" applyFont="1" applyBorder="1"/>
    <xf numFmtId="0" fontId="6" fillId="0" borderId="46" xfId="0" applyFont="1" applyBorder="1"/>
    <xf numFmtId="0" fontId="0" fillId="0" borderId="47" xfId="0" applyBorder="1"/>
    <xf numFmtId="0" fontId="8" fillId="0" borderId="0" xfId="0" applyFont="1" applyBorder="1"/>
    <xf numFmtId="0" fontId="8" fillId="0" borderId="47" xfId="0" applyFont="1" applyBorder="1"/>
    <xf numFmtId="0" fontId="8" fillId="0" borderId="46" xfId="0" applyFont="1" applyBorder="1"/>
    <xf numFmtId="0" fontId="0" fillId="0" borderId="48" xfId="0" applyBorder="1"/>
    <xf numFmtId="0" fontId="6" fillId="0" borderId="49" xfId="0" applyFont="1" applyBorder="1"/>
    <xf numFmtId="0" fontId="6" fillId="0" borderId="50" xfId="0" applyFont="1" applyBorder="1"/>
    <xf numFmtId="0" fontId="0" fillId="0" borderId="50" xfId="0" applyBorder="1"/>
    <xf numFmtId="0" fontId="8" fillId="0" borderId="49" xfId="0" applyFont="1" applyBorder="1"/>
    <xf numFmtId="0" fontId="8" fillId="0" borderId="50" xfId="0" applyFont="1" applyBorder="1"/>
    <xf numFmtId="0" fontId="6" fillId="0" borderId="43" xfId="0" applyFont="1" applyBorder="1"/>
    <xf numFmtId="0" fontId="6" fillId="0" borderId="44" xfId="0" applyFont="1" applyBorder="1"/>
    <xf numFmtId="0" fontId="8" fillId="0" borderId="48" xfId="0" applyFont="1" applyBorder="1"/>
    <xf numFmtId="0" fontId="8" fillId="0" borderId="44" xfId="0" applyFont="1" applyBorder="1"/>
    <xf numFmtId="0" fontId="8" fillId="0" borderId="45" xfId="0" applyFont="1" applyBorder="1"/>
    <xf numFmtId="0" fontId="0" fillId="0" borderId="49" xfId="0" applyBorder="1"/>
    <xf numFmtId="0" fontId="8" fillId="0" borderId="0" xfId="0" applyFont="1"/>
    <xf numFmtId="0" fontId="8" fillId="0" borderId="43" xfId="0" applyFont="1" applyBorder="1"/>
    <xf numFmtId="0" fontId="8" fillId="5" borderId="0" xfId="0" applyFont="1" applyFill="1"/>
    <xf numFmtId="0" fontId="8" fillId="7" borderId="0" xfId="0" applyFont="1" applyFill="1"/>
    <xf numFmtId="0" fontId="0" fillId="0" borderId="0" xfId="0" applyBorder="1"/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vertical="center"/>
    </xf>
    <xf numFmtId="0" fontId="10" fillId="0" borderId="1" xfId="0" applyFont="1" applyBorder="1"/>
    <xf numFmtId="0" fontId="11" fillId="0" borderId="1" xfId="0" applyFont="1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0" borderId="3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0" xfId="0" applyFont="1" applyAlignment="1">
      <alignment horizontal="right" indent="1"/>
    </xf>
    <xf numFmtId="0" fontId="4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/>
    <xf numFmtId="0" fontId="5" fillId="2" borderId="41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DCFC-5B5D-4D7D-8593-0A0590095B17}">
  <dimension ref="A1:E28"/>
  <sheetViews>
    <sheetView topLeftCell="A4" workbookViewId="0">
      <selection activeCell="I20" sqref="I20"/>
    </sheetView>
  </sheetViews>
  <sheetFormatPr defaultRowHeight="14.4" x14ac:dyDescent="0.3"/>
  <cols>
    <col min="1" max="1" width="2.88671875" bestFit="1" customWidth="1"/>
    <col min="2" max="2" width="84" customWidth="1"/>
    <col min="3" max="3" width="14.33203125" customWidth="1"/>
    <col min="4" max="4" width="16.88671875" style="25" customWidth="1"/>
    <col min="12" max="12" width="11.88671875" bestFit="1" customWidth="1"/>
  </cols>
  <sheetData>
    <row r="1" spans="1:5" x14ac:dyDescent="0.3">
      <c r="B1" s="37" t="s">
        <v>58</v>
      </c>
    </row>
    <row r="3" spans="1:5" x14ac:dyDescent="0.3">
      <c r="A3" s="1"/>
      <c r="B3" s="1" t="s">
        <v>49</v>
      </c>
      <c r="C3" s="1" t="s">
        <v>19</v>
      </c>
      <c r="D3" s="76" t="s">
        <v>57</v>
      </c>
      <c r="E3" s="1" t="s">
        <v>56</v>
      </c>
    </row>
    <row r="4" spans="1:5" ht="17.399999999999999" x14ac:dyDescent="0.4">
      <c r="A4" s="1">
        <v>1</v>
      </c>
      <c r="B4" s="70" t="s">
        <v>10</v>
      </c>
      <c r="C4" s="72">
        <v>635</v>
      </c>
      <c r="D4" s="76"/>
      <c r="E4" s="76" t="s">
        <v>42</v>
      </c>
    </row>
    <row r="5" spans="1:5" ht="17.399999999999999" x14ac:dyDescent="0.4">
      <c r="A5" s="1">
        <v>2</v>
      </c>
      <c r="B5" s="70" t="s">
        <v>0</v>
      </c>
      <c r="C5" s="72">
        <v>428</v>
      </c>
      <c r="D5" s="76"/>
      <c r="E5" s="76" t="s">
        <v>45</v>
      </c>
    </row>
    <row r="6" spans="1:5" ht="17.399999999999999" x14ac:dyDescent="0.4">
      <c r="A6" s="1">
        <v>3</v>
      </c>
      <c r="B6" s="70" t="s">
        <v>18</v>
      </c>
      <c r="C6" s="72">
        <v>400</v>
      </c>
      <c r="D6" s="76"/>
      <c r="E6" s="76" t="s">
        <v>43</v>
      </c>
    </row>
    <row r="7" spans="1:5" ht="17.399999999999999" x14ac:dyDescent="0.4">
      <c r="A7" s="1">
        <v>4</v>
      </c>
      <c r="B7" s="71" t="s">
        <v>54</v>
      </c>
      <c r="C7" s="72">
        <v>354</v>
      </c>
      <c r="D7" s="76"/>
      <c r="E7" s="76" t="s">
        <v>47</v>
      </c>
    </row>
    <row r="8" spans="1:5" ht="17.399999999999999" x14ac:dyDescent="0.4">
      <c r="A8" s="1">
        <v>5</v>
      </c>
      <c r="B8" s="70" t="s">
        <v>3</v>
      </c>
      <c r="C8" s="73">
        <v>351</v>
      </c>
      <c r="D8" s="76"/>
      <c r="E8" s="1" t="s">
        <v>62</v>
      </c>
    </row>
    <row r="9" spans="1:5" ht="17.399999999999999" x14ac:dyDescent="0.4">
      <c r="A9" s="1">
        <v>6</v>
      </c>
      <c r="B9" s="70" t="s">
        <v>12</v>
      </c>
      <c r="C9" s="74">
        <v>328</v>
      </c>
      <c r="D9" s="76"/>
      <c r="E9" s="1" t="s">
        <v>63</v>
      </c>
    </row>
    <row r="10" spans="1:5" ht="17.399999999999999" x14ac:dyDescent="0.4">
      <c r="A10" s="1">
        <v>7</v>
      </c>
      <c r="B10" s="70" t="s">
        <v>11</v>
      </c>
      <c r="C10" s="74">
        <v>310</v>
      </c>
      <c r="D10" s="76"/>
      <c r="E10" s="1" t="s">
        <v>64</v>
      </c>
    </row>
    <row r="11" spans="1:5" ht="17.399999999999999" x14ac:dyDescent="0.4">
      <c r="A11" s="1">
        <v>8</v>
      </c>
      <c r="B11" s="70" t="s">
        <v>4</v>
      </c>
      <c r="C11" s="74">
        <v>275</v>
      </c>
      <c r="D11" s="76"/>
      <c r="E11" s="1" t="s">
        <v>65</v>
      </c>
    </row>
    <row r="12" spans="1:5" ht="17.399999999999999" x14ac:dyDescent="0.4">
      <c r="A12" s="1">
        <v>9</v>
      </c>
      <c r="B12" s="70" t="s">
        <v>2</v>
      </c>
      <c r="C12" s="75">
        <v>215</v>
      </c>
      <c r="D12" s="76"/>
      <c r="E12" s="1" t="s">
        <v>66</v>
      </c>
    </row>
    <row r="13" spans="1:5" ht="17.399999999999999" x14ac:dyDescent="0.4">
      <c r="A13" s="1">
        <v>10</v>
      </c>
      <c r="B13" s="70" t="s">
        <v>9</v>
      </c>
      <c r="C13" s="76">
        <v>111</v>
      </c>
      <c r="D13" s="76"/>
      <c r="E13" s="1" t="s">
        <v>67</v>
      </c>
    </row>
    <row r="14" spans="1:5" ht="17.399999999999999" x14ac:dyDescent="0.4">
      <c r="A14" s="1">
        <v>11</v>
      </c>
      <c r="B14" s="70" t="s">
        <v>15</v>
      </c>
      <c r="C14" s="76">
        <v>103</v>
      </c>
      <c r="D14" s="76"/>
      <c r="E14" s="1" t="s">
        <v>68</v>
      </c>
    </row>
    <row r="15" spans="1:5" ht="17.399999999999999" x14ac:dyDescent="0.4">
      <c r="A15" s="1">
        <v>12</v>
      </c>
      <c r="B15" s="70" t="s">
        <v>1</v>
      </c>
      <c r="C15" s="76">
        <v>100</v>
      </c>
      <c r="D15" s="76"/>
      <c r="E15" s="1" t="s">
        <v>69</v>
      </c>
    </row>
    <row r="16" spans="1:5" ht="17.399999999999999" x14ac:dyDescent="0.4">
      <c r="A16" s="1">
        <v>13</v>
      </c>
      <c r="B16" s="70" t="s">
        <v>5</v>
      </c>
      <c r="C16" s="76">
        <v>100</v>
      </c>
      <c r="D16" s="76"/>
      <c r="E16" s="1" t="s">
        <v>70</v>
      </c>
    </row>
    <row r="17" spans="1:5" ht="17.399999999999999" x14ac:dyDescent="0.4">
      <c r="A17" s="1">
        <v>14</v>
      </c>
      <c r="B17" s="70" t="s">
        <v>6</v>
      </c>
      <c r="C17" s="76">
        <v>17</v>
      </c>
      <c r="D17" s="76"/>
      <c r="E17" s="1" t="s">
        <v>71</v>
      </c>
    </row>
    <row r="18" spans="1:5" ht="17.399999999999999" x14ac:dyDescent="0.4">
      <c r="A18" s="1">
        <v>15</v>
      </c>
      <c r="B18" s="70" t="s">
        <v>7</v>
      </c>
      <c r="C18" s="76">
        <v>0</v>
      </c>
      <c r="D18" s="76"/>
      <c r="E18" s="1" t="s">
        <v>72</v>
      </c>
    </row>
    <row r="19" spans="1:5" ht="17.399999999999999" x14ac:dyDescent="0.4">
      <c r="A19" s="1">
        <v>16</v>
      </c>
      <c r="B19" s="70" t="s">
        <v>8</v>
      </c>
      <c r="C19" s="76">
        <v>0</v>
      </c>
      <c r="D19" s="76"/>
      <c r="E19" s="1" t="s">
        <v>73</v>
      </c>
    </row>
    <row r="20" spans="1:5" ht="17.399999999999999" x14ac:dyDescent="0.4">
      <c r="A20" s="1">
        <v>17</v>
      </c>
      <c r="B20" s="70" t="s">
        <v>100</v>
      </c>
      <c r="C20" s="76">
        <v>0</v>
      </c>
      <c r="D20" s="76"/>
      <c r="E20" s="1" t="s">
        <v>101</v>
      </c>
    </row>
    <row r="21" spans="1:5" ht="17.399999999999999" x14ac:dyDescent="0.4">
      <c r="A21" s="1">
        <v>18</v>
      </c>
      <c r="B21" s="70" t="s">
        <v>13</v>
      </c>
      <c r="C21" s="76">
        <v>0</v>
      </c>
      <c r="D21" s="76"/>
      <c r="E21" s="1" t="s">
        <v>74</v>
      </c>
    </row>
    <row r="22" spans="1:5" ht="17.399999999999999" x14ac:dyDescent="0.4">
      <c r="A22" s="1">
        <v>19</v>
      </c>
      <c r="B22" s="70" t="s">
        <v>14</v>
      </c>
      <c r="C22" s="76">
        <v>0</v>
      </c>
      <c r="D22" s="76"/>
      <c r="E22" s="1" t="s">
        <v>75</v>
      </c>
    </row>
    <row r="23" spans="1:5" ht="17.399999999999999" x14ac:dyDescent="0.4">
      <c r="A23" s="1">
        <v>20</v>
      </c>
      <c r="B23" s="70" t="s">
        <v>16</v>
      </c>
      <c r="C23" s="76">
        <v>0</v>
      </c>
      <c r="D23" s="76"/>
      <c r="E23" s="1" t="s">
        <v>76</v>
      </c>
    </row>
    <row r="24" spans="1:5" ht="17.399999999999999" x14ac:dyDescent="0.4">
      <c r="A24" s="1">
        <v>21</v>
      </c>
      <c r="B24" s="70" t="s">
        <v>79</v>
      </c>
      <c r="C24" s="76">
        <v>0</v>
      </c>
      <c r="D24" s="76"/>
      <c r="E24" s="1" t="s">
        <v>77</v>
      </c>
    </row>
    <row r="25" spans="1:5" ht="17.399999999999999" x14ac:dyDescent="0.4">
      <c r="A25" s="1">
        <v>22</v>
      </c>
      <c r="B25" s="70" t="s">
        <v>17</v>
      </c>
      <c r="C25" s="76">
        <v>0</v>
      </c>
      <c r="D25" s="76"/>
      <c r="E25" s="1" t="s">
        <v>78</v>
      </c>
    </row>
    <row r="26" spans="1:5" x14ac:dyDescent="0.3">
      <c r="A26" s="1">
        <v>23</v>
      </c>
      <c r="B26" s="1"/>
      <c r="C26" s="76"/>
      <c r="D26" s="76"/>
      <c r="E26" s="1"/>
    </row>
    <row r="27" spans="1:5" x14ac:dyDescent="0.3">
      <c r="A27" s="1">
        <v>24</v>
      </c>
      <c r="B27" s="1"/>
      <c r="C27" s="76"/>
      <c r="D27" s="76"/>
      <c r="E27" s="1"/>
    </row>
    <row r="28" spans="1:5" x14ac:dyDescent="0.3">
      <c r="A28" s="1"/>
      <c r="B28" s="1"/>
      <c r="C28" s="76"/>
      <c r="D28" s="76"/>
    </row>
  </sheetData>
  <autoFilter ref="B3:D3" xr:uid="{356C9DC0-CB65-47F0-B021-E62DCE7F81A9}">
    <sortState xmlns:xlrd2="http://schemas.microsoft.com/office/spreadsheetml/2017/richdata2" ref="B4:D27">
      <sortCondition descending="1" ref="C3"/>
    </sortState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88A1-6416-4B0B-9E1B-406DEB93B6E5}">
  <dimension ref="A1:N42"/>
  <sheetViews>
    <sheetView zoomScaleNormal="100" workbookViewId="0">
      <selection activeCell="P11" sqref="P11"/>
    </sheetView>
  </sheetViews>
  <sheetFormatPr defaultRowHeight="14.4" x14ac:dyDescent="0.3"/>
  <cols>
    <col min="1" max="1" width="4" style="2" customWidth="1"/>
    <col min="2" max="2" width="5.5546875" customWidth="1"/>
    <col min="3" max="12" width="10.33203125" customWidth="1"/>
    <col min="13" max="13" width="10.33203125" style="28" customWidth="1"/>
    <col min="14" max="15" width="10.33203125" customWidth="1"/>
  </cols>
  <sheetData>
    <row r="1" spans="2:14" ht="46.2" x14ac:dyDescent="0.3">
      <c r="B1" s="96" t="s">
        <v>102</v>
      </c>
      <c r="C1" s="96"/>
      <c r="D1" s="96"/>
      <c r="E1" s="96"/>
      <c r="F1" s="96"/>
      <c r="G1" s="96"/>
      <c r="H1" s="96"/>
      <c r="I1" s="96"/>
      <c r="J1" s="96"/>
      <c r="K1" s="96"/>
      <c r="M1"/>
    </row>
    <row r="2" spans="2:14" ht="15" thickBot="1" x14ac:dyDescent="0.35">
      <c r="M2"/>
    </row>
    <row r="3" spans="2:14" ht="15" thickBot="1" x14ac:dyDescent="0.35">
      <c r="B3" s="3"/>
      <c r="C3" s="97" t="s">
        <v>23</v>
      </c>
      <c r="D3" s="98"/>
      <c r="E3" s="99"/>
      <c r="F3" s="4">
        <v>1</v>
      </c>
      <c r="G3" s="4">
        <v>2</v>
      </c>
      <c r="H3" s="4">
        <v>3</v>
      </c>
      <c r="I3" s="5">
        <v>4</v>
      </c>
      <c r="J3" s="5">
        <v>5</v>
      </c>
      <c r="K3" s="5">
        <v>6</v>
      </c>
      <c r="L3" s="6" t="s">
        <v>24</v>
      </c>
      <c r="M3" s="4" t="s">
        <v>25</v>
      </c>
      <c r="N3" s="7" t="s">
        <v>26</v>
      </c>
    </row>
    <row r="4" spans="2:14" ht="21" x14ac:dyDescent="0.3">
      <c r="B4" s="100">
        <v>1</v>
      </c>
      <c r="C4" s="101"/>
      <c r="D4" s="102"/>
      <c r="E4" s="103"/>
      <c r="F4" s="8" t="s">
        <v>27</v>
      </c>
      <c r="G4" s="9" t="str">
        <f ca="1">INDIRECT(ADDRESS(27,6))&amp;":"&amp;INDIRECT(ADDRESS(27,7))</f>
        <v>:</v>
      </c>
      <c r="H4" s="9" t="str">
        <f ca="1">INDIRECT(ADDRESS(31,7))&amp;":"&amp;INDIRECT(ADDRESS(31,6))</f>
        <v>:</v>
      </c>
      <c r="I4" s="9" t="str">
        <f ca="1">INDIRECT(ADDRESS(36,6))&amp;":"&amp;INDIRECT(ADDRESS(36,7))</f>
        <v>:</v>
      </c>
      <c r="J4" s="9" t="str">
        <f ca="1">INDIRECT(ADDRESS(42,7))&amp;":"&amp;INDIRECT(ADDRESS(42,6))</f>
        <v>:</v>
      </c>
      <c r="K4" s="10" t="str">
        <f ca="1">INDIRECT(ADDRESS(20,6))&amp;":"&amp;INDIRECT(ADDRESS(20,7))</f>
        <v>:</v>
      </c>
      <c r="L4" s="104" t="str">
        <f ca="1">IF(COUNT(F5:K5)=0,"",COUNTIF(F5:K5,"&gt;0")+0.5*COUNTIF(F5:K5,0))</f>
        <v/>
      </c>
      <c r="M4" s="11"/>
      <c r="N4" s="95"/>
    </row>
    <row r="5" spans="2:14" ht="21" x14ac:dyDescent="0.3">
      <c r="B5" s="93"/>
      <c r="C5" s="83"/>
      <c r="D5" s="84"/>
      <c r="E5" s="85"/>
      <c r="F5" s="12" t="s">
        <v>27</v>
      </c>
      <c r="G5" s="13" t="str">
        <f ca="1">IF(LEN(INDIRECT(ADDRESS(ROW()-1, COLUMN())))=1,"",INDIRECT(ADDRESS(27,6))-INDIRECT(ADDRESS(27,7)))</f>
        <v/>
      </c>
      <c r="H5" s="13" t="str">
        <f ca="1">IF(LEN(INDIRECT(ADDRESS(ROW()-1, COLUMN())))=1,"",INDIRECT(ADDRESS(31,7))-INDIRECT(ADDRESS(31,6)))</f>
        <v/>
      </c>
      <c r="I5" s="13" t="str">
        <f ca="1">IF(LEN(INDIRECT(ADDRESS(ROW()-1, COLUMN())))=1,"",INDIRECT(ADDRESS(36,6))-INDIRECT(ADDRESS(36,7)))</f>
        <v/>
      </c>
      <c r="J5" s="13" t="str">
        <f ca="1">IF(LEN(INDIRECT(ADDRESS(ROW()-1, COLUMN())))=1,"",INDIRECT(ADDRESS(42,7))-INDIRECT(ADDRESS(42,6)))</f>
        <v/>
      </c>
      <c r="K5" s="14" t="str">
        <f ca="1">IF(LEN(INDIRECT(ADDRESS(ROW()-1, COLUMN())))=1,"",INDIRECT(ADDRESS(20,6))-INDIRECT(ADDRESS(20,7)))</f>
        <v/>
      </c>
      <c r="L5" s="89"/>
      <c r="M5" s="13" t="str">
        <f ca="1">IF(COUNT(F5:K5)=0,"",SUM(F5:K5))</f>
        <v/>
      </c>
      <c r="N5" s="94"/>
    </row>
    <row r="6" spans="2:14" ht="21" x14ac:dyDescent="0.3">
      <c r="B6" s="81">
        <v>2</v>
      </c>
      <c r="C6" s="83" t="s">
        <v>81</v>
      </c>
      <c r="D6" s="84"/>
      <c r="E6" s="85"/>
      <c r="F6" s="15" t="str">
        <f ca="1">INDIRECT(ADDRESS(27,7))&amp;":"&amp;INDIRECT(ADDRESS(27,6))</f>
        <v>:</v>
      </c>
      <c r="G6" s="16" t="s">
        <v>27</v>
      </c>
      <c r="H6" s="17" t="str">
        <f ca="1">INDIRECT(ADDRESS(37,6))&amp;":"&amp;INDIRECT(ADDRESS(37,7))</f>
        <v>6:13</v>
      </c>
      <c r="I6" s="17" t="str">
        <f ca="1">INDIRECT(ADDRESS(41,7))&amp;":"&amp;INDIRECT(ADDRESS(41,6))</f>
        <v>13:6</v>
      </c>
      <c r="J6" s="17" t="str">
        <f ca="1">INDIRECT(ADDRESS(21,6))&amp;":"&amp;INDIRECT(ADDRESS(21,7))</f>
        <v>7:10</v>
      </c>
      <c r="K6" s="18" t="str">
        <f ca="1">INDIRECT(ADDRESS(30,6))&amp;":"&amp;INDIRECT(ADDRESS(30,7))</f>
        <v>3:13</v>
      </c>
      <c r="L6" s="89">
        <f ca="1">IF(COUNT(F7:K7)=0,"",COUNTIF(F7:K7,"&gt;0")+0.5*COUNTIF(F7:K7,0))</f>
        <v>1</v>
      </c>
      <c r="M6" s="13"/>
      <c r="N6" s="91">
        <v>4</v>
      </c>
    </row>
    <row r="7" spans="2:14" ht="21" x14ac:dyDescent="0.3">
      <c r="B7" s="93"/>
      <c r="C7" s="83"/>
      <c r="D7" s="84"/>
      <c r="E7" s="85"/>
      <c r="F7" s="19" t="str">
        <f ca="1">IF(LEN(INDIRECT(ADDRESS(ROW()-1, COLUMN())))=1,"",INDIRECT(ADDRESS(27,7))-INDIRECT(ADDRESS(27,6)))</f>
        <v/>
      </c>
      <c r="G7" s="20" t="s">
        <v>27</v>
      </c>
      <c r="H7" s="13">
        <f ca="1">IF(LEN(INDIRECT(ADDRESS(ROW()-1, COLUMN())))=1,"",INDIRECT(ADDRESS(37,6))-INDIRECT(ADDRESS(37,7)))</f>
        <v>-7</v>
      </c>
      <c r="I7" s="13">
        <f ca="1">IF(LEN(INDIRECT(ADDRESS(ROW()-1, COLUMN())))=1,"",INDIRECT(ADDRESS(41,7))-INDIRECT(ADDRESS(41,6)))</f>
        <v>7</v>
      </c>
      <c r="J7" s="13">
        <f ca="1">IF(LEN(INDIRECT(ADDRESS(ROW()-1, COLUMN())))=1,"",INDIRECT(ADDRESS(21,6))-INDIRECT(ADDRESS(21,7)))</f>
        <v>-3</v>
      </c>
      <c r="K7" s="14">
        <f ca="1">IF(LEN(INDIRECT(ADDRESS(ROW()-1, COLUMN())))=1,"",INDIRECT(ADDRESS(30,6))-INDIRECT(ADDRESS(30,7)))</f>
        <v>-10</v>
      </c>
      <c r="L7" s="89"/>
      <c r="M7" s="13">
        <f ca="1">IF(COUNT(F7:K7)=0,"",SUM(F7:K7))</f>
        <v>-13</v>
      </c>
      <c r="N7" s="94"/>
    </row>
    <row r="8" spans="2:14" ht="21" x14ac:dyDescent="0.3">
      <c r="B8" s="81">
        <v>3</v>
      </c>
      <c r="C8" s="83" t="s">
        <v>20</v>
      </c>
      <c r="D8" s="84"/>
      <c r="E8" s="85"/>
      <c r="F8" s="15" t="str">
        <f ca="1">INDIRECT(ADDRESS(31,6))&amp;":"&amp;INDIRECT(ADDRESS(31,7))</f>
        <v>:</v>
      </c>
      <c r="G8" s="17" t="str">
        <f ca="1">INDIRECT(ADDRESS(37,7))&amp;":"&amp;INDIRECT(ADDRESS(37,6))</f>
        <v>13:6</v>
      </c>
      <c r="H8" s="16" t="s">
        <v>27</v>
      </c>
      <c r="I8" s="17" t="str">
        <f ca="1">INDIRECT(ADDRESS(22,6))&amp;":"&amp;INDIRECT(ADDRESS(22,7))</f>
        <v>13:5</v>
      </c>
      <c r="J8" s="17" t="str">
        <f ca="1">INDIRECT(ADDRESS(26,7))&amp;":"&amp;INDIRECT(ADDRESS(26,6))</f>
        <v>13:1</v>
      </c>
      <c r="K8" s="18" t="str">
        <f ca="1">INDIRECT(ADDRESS(40,6))&amp;":"&amp;INDIRECT(ADDRESS(40,7))</f>
        <v>7:13</v>
      </c>
      <c r="L8" s="89">
        <f ca="1">IF(COUNT(F9:K9)=0,"",COUNTIF(F9:K9,"&gt;0")+0.5*COUNTIF(F9:K9,0))</f>
        <v>3</v>
      </c>
      <c r="M8" s="13"/>
      <c r="N8" s="91">
        <v>2</v>
      </c>
    </row>
    <row r="9" spans="2:14" ht="21" x14ac:dyDescent="0.3">
      <c r="B9" s="93"/>
      <c r="C9" s="83"/>
      <c r="D9" s="84"/>
      <c r="E9" s="85"/>
      <c r="F9" s="19" t="str">
        <f ca="1">IF(LEN(INDIRECT(ADDRESS(ROW()-1, COLUMN())))=1,"",INDIRECT(ADDRESS(31,6))-INDIRECT(ADDRESS(31,7)))</f>
        <v/>
      </c>
      <c r="G9" s="13">
        <f ca="1">IF(LEN(INDIRECT(ADDRESS(ROW()-1, COLUMN())))=1,"",INDIRECT(ADDRESS(37,7))-INDIRECT(ADDRESS(37,6)))</f>
        <v>7</v>
      </c>
      <c r="H9" s="20" t="s">
        <v>27</v>
      </c>
      <c r="I9" s="13">
        <f ca="1">IF(LEN(INDIRECT(ADDRESS(ROW()-1, COLUMN())))=1,"",INDIRECT(ADDRESS(22,6))-INDIRECT(ADDRESS(22,7)))</f>
        <v>8</v>
      </c>
      <c r="J9" s="13">
        <f ca="1">IF(LEN(INDIRECT(ADDRESS(ROW()-1, COLUMN())))=1,"",INDIRECT(ADDRESS(26,7))-INDIRECT(ADDRESS(26,6)))</f>
        <v>12</v>
      </c>
      <c r="K9" s="14">
        <f ca="1">IF(LEN(INDIRECT(ADDRESS(ROW()-1, COLUMN())))=1,"",INDIRECT(ADDRESS(40,6))-INDIRECT(ADDRESS(40,7)))</f>
        <v>-6</v>
      </c>
      <c r="L9" s="89"/>
      <c r="M9" s="13">
        <f ca="1">IF(COUNT(F9:K9)=0,"",SUM(F9:K9))</f>
        <v>21</v>
      </c>
      <c r="N9" s="94"/>
    </row>
    <row r="10" spans="2:14" ht="21" x14ac:dyDescent="0.3">
      <c r="B10" s="81">
        <v>4</v>
      </c>
      <c r="C10" s="83" t="s">
        <v>82</v>
      </c>
      <c r="D10" s="84"/>
      <c r="E10" s="85"/>
      <c r="F10" s="15" t="str">
        <f ca="1">INDIRECT(ADDRESS(36,7))&amp;":"&amp;INDIRECT(ADDRESS(36,6))</f>
        <v>:</v>
      </c>
      <c r="G10" s="17" t="str">
        <f ca="1">INDIRECT(ADDRESS(41,6))&amp;":"&amp;INDIRECT(ADDRESS(41,7))</f>
        <v>6:13</v>
      </c>
      <c r="H10" s="17" t="str">
        <f ca="1">INDIRECT(ADDRESS(22,7))&amp;":"&amp;INDIRECT(ADDRESS(22,6))</f>
        <v>5:13</v>
      </c>
      <c r="I10" s="16" t="s">
        <v>27</v>
      </c>
      <c r="J10" s="17" t="str">
        <f ca="1">INDIRECT(ADDRESS(32,6))&amp;":"&amp;INDIRECT(ADDRESS(32,7))</f>
        <v>5:8</v>
      </c>
      <c r="K10" s="18" t="str">
        <f ca="1">INDIRECT(ADDRESS(25,7))&amp;":"&amp;INDIRECT(ADDRESS(25,6))</f>
        <v>12:7</v>
      </c>
      <c r="L10" s="89">
        <f ca="1">IF(COUNT(F11:K11)=0,"",COUNTIF(F11:K11,"&gt;0")+0.5*COUNTIF(F11:K11,0))</f>
        <v>1</v>
      </c>
      <c r="M10" s="13"/>
      <c r="N10" s="91">
        <v>5</v>
      </c>
    </row>
    <row r="11" spans="2:14" ht="21" x14ac:dyDescent="0.3">
      <c r="B11" s="93"/>
      <c r="C11" s="83"/>
      <c r="D11" s="84"/>
      <c r="E11" s="85"/>
      <c r="F11" s="19" t="str">
        <f ca="1">IF(LEN(INDIRECT(ADDRESS(ROW()-1, COLUMN())))=1,"",INDIRECT(ADDRESS(36,7))-INDIRECT(ADDRESS(36,6)))</f>
        <v/>
      </c>
      <c r="G11" s="13">
        <f ca="1">IF(LEN(INDIRECT(ADDRESS(ROW()-1, COLUMN())))=1,"",INDIRECT(ADDRESS(41,6))-INDIRECT(ADDRESS(41,7)))</f>
        <v>-7</v>
      </c>
      <c r="H11" s="13">
        <f ca="1">IF(LEN(INDIRECT(ADDRESS(ROW()-1, COLUMN())))=1,"",INDIRECT(ADDRESS(22,7))-INDIRECT(ADDRESS(22,6)))</f>
        <v>-8</v>
      </c>
      <c r="I11" s="20" t="s">
        <v>27</v>
      </c>
      <c r="J11" s="13">
        <f ca="1">IF(LEN(INDIRECT(ADDRESS(ROW()-1, COLUMN())))=1,"",INDIRECT(ADDRESS(32,6))-INDIRECT(ADDRESS(32,7)))</f>
        <v>-3</v>
      </c>
      <c r="K11" s="14">
        <f ca="1">IF(LEN(INDIRECT(ADDRESS(ROW()-1, COLUMN())))=1,"",INDIRECT(ADDRESS(25,7))-INDIRECT(ADDRESS(25,6)))</f>
        <v>5</v>
      </c>
      <c r="L11" s="89"/>
      <c r="M11" s="13">
        <f ca="1">IF(COUNT(F11:K11)=0,"",SUM(F11:K11))</f>
        <v>-13</v>
      </c>
      <c r="N11" s="94"/>
    </row>
    <row r="12" spans="2:14" ht="21" x14ac:dyDescent="0.3">
      <c r="B12" s="81">
        <v>5</v>
      </c>
      <c r="C12" s="83" t="s">
        <v>83</v>
      </c>
      <c r="D12" s="84"/>
      <c r="E12" s="85"/>
      <c r="F12" s="15" t="str">
        <f ca="1">INDIRECT(ADDRESS(42,6))&amp;":"&amp;INDIRECT(ADDRESS(42,7))</f>
        <v>:</v>
      </c>
      <c r="G12" s="17" t="str">
        <f ca="1">INDIRECT(ADDRESS(21,7))&amp;":"&amp;INDIRECT(ADDRESS(21,6))</f>
        <v>10:7</v>
      </c>
      <c r="H12" s="17" t="str">
        <f ca="1">INDIRECT(ADDRESS(26,6))&amp;":"&amp;INDIRECT(ADDRESS(26,7))</f>
        <v>1:13</v>
      </c>
      <c r="I12" s="17" t="str">
        <f ca="1">INDIRECT(ADDRESS(32,7))&amp;":"&amp;INDIRECT(ADDRESS(32,6))</f>
        <v>8:5</v>
      </c>
      <c r="J12" s="16" t="s">
        <v>27</v>
      </c>
      <c r="K12" s="18" t="str">
        <f ca="1">INDIRECT(ADDRESS(35,7))&amp;":"&amp;INDIRECT(ADDRESS(35,6))</f>
        <v>0:13</v>
      </c>
      <c r="L12" s="89">
        <f ca="1">IF(COUNT(F13:K13)=0,"",COUNTIF(F13:K13,"&gt;0")+0.5*COUNTIF(F13:K13,0))</f>
        <v>2</v>
      </c>
      <c r="M12" s="13"/>
      <c r="N12" s="91">
        <v>3</v>
      </c>
    </row>
    <row r="13" spans="2:14" ht="21" x14ac:dyDescent="0.3">
      <c r="B13" s="93"/>
      <c r="C13" s="83"/>
      <c r="D13" s="84"/>
      <c r="E13" s="85"/>
      <c r="F13" s="19" t="str">
        <f ca="1">IF(LEN(INDIRECT(ADDRESS(ROW()-1, COLUMN())))=1,"",INDIRECT(ADDRESS(42,6))-INDIRECT(ADDRESS(42,7)))</f>
        <v/>
      </c>
      <c r="G13" s="13">
        <f ca="1">IF(LEN(INDIRECT(ADDRESS(ROW()-1, COLUMN())))=1,"",INDIRECT(ADDRESS(21,7))-INDIRECT(ADDRESS(21,6)))</f>
        <v>3</v>
      </c>
      <c r="H13" s="13">
        <f ca="1">IF(LEN(INDIRECT(ADDRESS(ROW()-1, COLUMN())))=1,"",INDIRECT(ADDRESS(26,6))-INDIRECT(ADDRESS(26,7)))</f>
        <v>-12</v>
      </c>
      <c r="I13" s="13">
        <f ca="1">IF(LEN(INDIRECT(ADDRESS(ROW()-1, COLUMN())))=1,"",INDIRECT(ADDRESS(32,7))-INDIRECT(ADDRESS(32,6)))</f>
        <v>3</v>
      </c>
      <c r="J13" s="20" t="s">
        <v>27</v>
      </c>
      <c r="K13" s="14">
        <f ca="1">IF(LEN(INDIRECT(ADDRESS(ROW()-1, COLUMN())))=1,"",INDIRECT(ADDRESS(35,7))-INDIRECT(ADDRESS(35,6)))</f>
        <v>-13</v>
      </c>
      <c r="L13" s="89"/>
      <c r="M13" s="13">
        <f ca="1">IF(COUNT(F13:K13)=0,"",SUM(F13:K13))</f>
        <v>-19</v>
      </c>
      <c r="N13" s="94"/>
    </row>
    <row r="14" spans="2:14" ht="21" x14ac:dyDescent="0.3">
      <c r="B14" s="81">
        <v>6</v>
      </c>
      <c r="C14" s="83" t="s">
        <v>89</v>
      </c>
      <c r="D14" s="84"/>
      <c r="E14" s="85"/>
      <c r="F14" s="15" t="str">
        <f ca="1">INDIRECT(ADDRESS(20,7))&amp;":"&amp;INDIRECT(ADDRESS(20,6))</f>
        <v>:</v>
      </c>
      <c r="G14" s="17" t="str">
        <f ca="1">INDIRECT(ADDRESS(30,7))&amp;":"&amp;INDIRECT(ADDRESS(30,6))</f>
        <v>13:3</v>
      </c>
      <c r="H14" s="17" t="str">
        <f ca="1">INDIRECT(ADDRESS(40,7))&amp;":"&amp;INDIRECT(ADDRESS(40,6))</f>
        <v>13:7</v>
      </c>
      <c r="I14" s="17" t="str">
        <f ca="1">INDIRECT(ADDRESS(25,6))&amp;":"&amp;INDIRECT(ADDRESS(25,7))</f>
        <v>7:12</v>
      </c>
      <c r="J14" s="17" t="str">
        <f ca="1">INDIRECT(ADDRESS(35,6))&amp;":"&amp;INDIRECT(ADDRESS(35,7))</f>
        <v>13:0</v>
      </c>
      <c r="K14" s="21" t="s">
        <v>27</v>
      </c>
      <c r="L14" s="89">
        <f ca="1">IF(COUNT(F15:K15)=0,"",COUNTIF(F15:K15,"&gt;0")+0.5*COUNTIF(F15:K15,0))</f>
        <v>3</v>
      </c>
      <c r="M14" s="13"/>
      <c r="N14" s="91">
        <v>1</v>
      </c>
    </row>
    <row r="15" spans="2:14" ht="21.6" thickBot="1" x14ac:dyDescent="0.35">
      <c r="B15" s="82"/>
      <c r="C15" s="86"/>
      <c r="D15" s="87"/>
      <c r="E15" s="88"/>
      <c r="F15" s="22" t="str">
        <f ca="1">IF(LEN(INDIRECT(ADDRESS(ROW()-1, COLUMN())))=1,"",INDIRECT(ADDRESS(20,7))-INDIRECT(ADDRESS(20,6)))</f>
        <v/>
      </c>
      <c r="G15" s="23">
        <f ca="1">IF(LEN(INDIRECT(ADDRESS(ROW()-1, COLUMN())))=1,"",INDIRECT(ADDRESS(30,7))-INDIRECT(ADDRESS(30,6)))</f>
        <v>10</v>
      </c>
      <c r="H15" s="23">
        <f ca="1">IF(LEN(INDIRECT(ADDRESS(ROW()-1, COLUMN())))=1,"",INDIRECT(ADDRESS(40,7))-INDIRECT(ADDRESS(40,6)))</f>
        <v>6</v>
      </c>
      <c r="I15" s="23">
        <f ca="1">IF(LEN(INDIRECT(ADDRESS(ROW()-1, COLUMN())))=1,"",INDIRECT(ADDRESS(25,6))-INDIRECT(ADDRESS(25,7)))</f>
        <v>-5</v>
      </c>
      <c r="J15" s="23">
        <f ca="1">IF(LEN(INDIRECT(ADDRESS(ROW()-1, COLUMN())))=1,"",INDIRECT(ADDRESS(35,6))-INDIRECT(ADDRESS(35,7)))</f>
        <v>13</v>
      </c>
      <c r="K15" s="24" t="s">
        <v>27</v>
      </c>
      <c r="L15" s="90"/>
      <c r="M15" s="23">
        <f ca="1">IF(COUNT(F15:K15)=0,"",SUM(F15:K15))</f>
        <v>24</v>
      </c>
      <c r="N15" s="92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0" t="s">
        <v>28</v>
      </c>
      <c r="C19" s="80"/>
      <c r="D19" s="80"/>
      <c r="E19" s="80"/>
      <c r="F19" s="80"/>
      <c r="G19" s="80"/>
      <c r="H19" s="80"/>
      <c r="I19" s="80"/>
      <c r="J19" s="80"/>
      <c r="K19" s="80"/>
      <c r="M19"/>
    </row>
    <row r="20" spans="2:13" ht="18.600000000000001" thickBot="1" x14ac:dyDescent="0.35">
      <c r="B20" s="25">
        <v>1</v>
      </c>
      <c r="C20" s="77" t="str">
        <f ca="1">IF(ISBLANK(INDIRECT(ADDRESS(B20*2+2,3))),"",INDIRECT(ADDRESS(B20*2+2,3)))</f>
        <v/>
      </c>
      <c r="D20" s="77"/>
      <c r="E20" s="78"/>
      <c r="F20" s="26"/>
      <c r="G20" s="27"/>
      <c r="H20" s="79" t="str">
        <f ca="1">IF(ISBLANK(INDIRECT(ADDRESS(K20*2+2,3))),"",INDIRECT(ADDRESS(K20*2+2,3)))</f>
        <v>Три толстяка</v>
      </c>
      <c r="I20" s="77"/>
      <c r="J20" s="77"/>
      <c r="K20" s="25">
        <v>6</v>
      </c>
      <c r="L20" s="68" t="s">
        <v>29</v>
      </c>
      <c r="M20" s="69"/>
    </row>
    <row r="21" spans="2:13" ht="18.600000000000001" thickBot="1" x14ac:dyDescent="0.35">
      <c r="B21" s="25">
        <v>2</v>
      </c>
      <c r="C21" s="77" t="str">
        <f ca="1">IF(ISBLANK(INDIRECT(ADDRESS(B21*2+2,3))),"",INDIRECT(ADDRESS(B21*2+2,3)))</f>
        <v>ГольфАкадемия</v>
      </c>
      <c r="D21" s="77"/>
      <c r="E21" s="78"/>
      <c r="F21" s="26">
        <v>7</v>
      </c>
      <c r="G21" s="27">
        <v>10</v>
      </c>
      <c r="H21" s="79" t="str">
        <f ca="1">IF(ISBLANK(INDIRECT(ADDRESS(K21*2+2,3))),"",INDIRECT(ADDRESS(K21*2+2,3)))</f>
        <v>Рельеф</v>
      </c>
      <c r="I21" s="77"/>
      <c r="J21" s="77"/>
      <c r="K21" s="25">
        <v>5</v>
      </c>
      <c r="L21" s="68" t="s">
        <v>29</v>
      </c>
      <c r="M21" s="69">
        <v>9</v>
      </c>
    </row>
    <row r="22" spans="2:13" ht="18.600000000000001" thickBot="1" x14ac:dyDescent="0.35">
      <c r="B22" s="25">
        <v>3</v>
      </c>
      <c r="C22" s="77" t="str">
        <f ca="1">IF(ISBLANK(INDIRECT(ADDRESS(B22*2+2,3))),"",INDIRECT(ADDRESS(B22*2+2,3)))</f>
        <v>ААА</v>
      </c>
      <c r="D22" s="77"/>
      <c r="E22" s="78"/>
      <c r="F22" s="26">
        <v>13</v>
      </c>
      <c r="G22" s="27">
        <v>5</v>
      </c>
      <c r="H22" s="79" t="str">
        <f ca="1">IF(ISBLANK(INDIRECT(ADDRESS(K22*2+2,3))),"",INDIRECT(ADDRESS(K22*2+2,3)))</f>
        <v>Джаззз</v>
      </c>
      <c r="I22" s="77"/>
      <c r="J22" s="77"/>
      <c r="K22" s="25">
        <v>4</v>
      </c>
      <c r="L22" s="68" t="s">
        <v>29</v>
      </c>
      <c r="M22" s="69">
        <v>10</v>
      </c>
    </row>
    <row r="23" spans="2:13" ht="30" customHeight="1" x14ac:dyDescent="0.3"/>
    <row r="24" spans="2:13" ht="21.6" thickBot="1" x14ac:dyDescent="0.35">
      <c r="B24" s="80" t="s">
        <v>30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2:13" ht="18.600000000000001" thickBot="1" x14ac:dyDescent="0.35">
      <c r="B25" s="25">
        <v>6</v>
      </c>
      <c r="C25" s="77" t="str">
        <f ca="1">IF(ISBLANK(INDIRECT(ADDRESS(B25*2+2,3))),"",INDIRECT(ADDRESS(B25*2+2,3)))</f>
        <v>Три толстяка</v>
      </c>
      <c r="D25" s="77"/>
      <c r="E25" s="78"/>
      <c r="F25" s="26">
        <v>7</v>
      </c>
      <c r="G25" s="27">
        <v>12</v>
      </c>
      <c r="H25" s="79" t="str">
        <f ca="1">IF(ISBLANK(INDIRECT(ADDRESS(K25*2+2,3))),"",INDIRECT(ADDRESS(K25*2+2,3)))</f>
        <v>Джаззз</v>
      </c>
      <c r="I25" s="77"/>
      <c r="J25" s="77"/>
      <c r="K25" s="25">
        <v>4</v>
      </c>
      <c r="L25" s="68" t="s">
        <v>29</v>
      </c>
      <c r="M25" s="69">
        <v>1</v>
      </c>
    </row>
    <row r="26" spans="2:13" ht="18.600000000000001" thickBot="1" x14ac:dyDescent="0.35">
      <c r="B26" s="25">
        <v>5</v>
      </c>
      <c r="C26" s="77" t="str">
        <f ca="1">IF(ISBLANK(INDIRECT(ADDRESS(B26*2+2,3))),"",INDIRECT(ADDRESS(B26*2+2,3)))</f>
        <v>Рельеф</v>
      </c>
      <c r="D26" s="77"/>
      <c r="E26" s="78"/>
      <c r="F26" s="26">
        <v>1</v>
      </c>
      <c r="G26" s="27">
        <v>13</v>
      </c>
      <c r="H26" s="79" t="str">
        <f ca="1">IF(ISBLANK(INDIRECT(ADDRESS(K26*2+2,3))),"",INDIRECT(ADDRESS(K26*2+2,3)))</f>
        <v>ААА</v>
      </c>
      <c r="I26" s="77"/>
      <c r="J26" s="77"/>
      <c r="K26" s="25">
        <v>3</v>
      </c>
      <c r="L26" s="68" t="s">
        <v>29</v>
      </c>
      <c r="M26" s="69">
        <v>2</v>
      </c>
    </row>
    <row r="27" spans="2:13" ht="18.600000000000001" thickBot="1" x14ac:dyDescent="0.35">
      <c r="B27" s="25">
        <v>1</v>
      </c>
      <c r="C27" s="77" t="str">
        <f ca="1">IF(ISBLANK(INDIRECT(ADDRESS(B27*2+2,3))),"",INDIRECT(ADDRESS(B27*2+2,3)))</f>
        <v/>
      </c>
      <c r="D27" s="77"/>
      <c r="E27" s="78"/>
      <c r="F27" s="26"/>
      <c r="G27" s="27"/>
      <c r="H27" s="79" t="str">
        <f ca="1">IF(ISBLANK(INDIRECT(ADDRESS(K27*2+2,3))),"",INDIRECT(ADDRESS(K27*2+2,3)))</f>
        <v>ГольфАкадемия</v>
      </c>
      <c r="I27" s="77"/>
      <c r="J27" s="77"/>
      <c r="K27" s="25">
        <v>2</v>
      </c>
      <c r="L27" s="68" t="s">
        <v>29</v>
      </c>
      <c r="M27" s="69"/>
    </row>
    <row r="28" spans="2:13" ht="30" customHeight="1" x14ac:dyDescent="0.3"/>
    <row r="29" spans="2:13" ht="21.6" thickBot="1" x14ac:dyDescent="0.35">
      <c r="B29" s="80" t="s">
        <v>31</v>
      </c>
      <c r="C29" s="80"/>
      <c r="D29" s="80"/>
      <c r="E29" s="80"/>
      <c r="F29" s="80"/>
      <c r="G29" s="80"/>
      <c r="H29" s="80"/>
      <c r="I29" s="80"/>
      <c r="J29" s="80"/>
      <c r="K29" s="80"/>
    </row>
    <row r="30" spans="2:13" ht="18.600000000000001" thickBot="1" x14ac:dyDescent="0.35">
      <c r="B30" s="25">
        <v>2</v>
      </c>
      <c r="C30" s="77" t="str">
        <f ca="1">IF(ISBLANK(INDIRECT(ADDRESS(B30*2+2,3))),"",INDIRECT(ADDRESS(B30*2+2,3)))</f>
        <v>ГольфАкадемия</v>
      </c>
      <c r="D30" s="77"/>
      <c r="E30" s="78"/>
      <c r="F30" s="26">
        <v>3</v>
      </c>
      <c r="G30" s="27">
        <v>13</v>
      </c>
      <c r="H30" s="79" t="str">
        <f ca="1">IF(ISBLANK(INDIRECT(ADDRESS(K30*2+2,3))),"",INDIRECT(ADDRESS(K30*2+2,3)))</f>
        <v>Три толстяка</v>
      </c>
      <c r="I30" s="77"/>
      <c r="J30" s="77"/>
      <c r="K30" s="25">
        <v>6</v>
      </c>
      <c r="L30" s="68" t="s">
        <v>29</v>
      </c>
      <c r="M30" s="69">
        <v>5</v>
      </c>
    </row>
    <row r="31" spans="2:13" ht="18.600000000000001" thickBot="1" x14ac:dyDescent="0.35">
      <c r="B31" s="25">
        <v>3</v>
      </c>
      <c r="C31" s="77" t="str">
        <f ca="1">IF(ISBLANK(INDIRECT(ADDRESS(B31*2+2,3))),"",INDIRECT(ADDRESS(B31*2+2,3)))</f>
        <v>ААА</v>
      </c>
      <c r="D31" s="77"/>
      <c r="E31" s="78"/>
      <c r="F31" s="26"/>
      <c r="G31" s="27"/>
      <c r="H31" s="79" t="str">
        <f ca="1">IF(ISBLANK(INDIRECT(ADDRESS(K31*2+2,3))),"",INDIRECT(ADDRESS(K31*2+2,3)))</f>
        <v/>
      </c>
      <c r="I31" s="77"/>
      <c r="J31" s="77"/>
      <c r="K31" s="25">
        <v>1</v>
      </c>
      <c r="L31" s="68" t="s">
        <v>29</v>
      </c>
      <c r="M31" s="69">
        <v>6</v>
      </c>
    </row>
    <row r="32" spans="2:13" ht="18.600000000000001" thickBot="1" x14ac:dyDescent="0.35">
      <c r="B32" s="25">
        <v>4</v>
      </c>
      <c r="C32" s="77" t="str">
        <f ca="1">IF(ISBLANK(INDIRECT(ADDRESS(B32*2+2,3))),"",INDIRECT(ADDRESS(B32*2+2,3)))</f>
        <v>Джаззз</v>
      </c>
      <c r="D32" s="77"/>
      <c r="E32" s="78"/>
      <c r="F32" s="26">
        <v>5</v>
      </c>
      <c r="G32" s="27">
        <v>8</v>
      </c>
      <c r="H32" s="79" t="str">
        <f ca="1">IF(ISBLANK(INDIRECT(ADDRESS(K32*2+2,3))),"",INDIRECT(ADDRESS(K32*2+2,3)))</f>
        <v>Рельеф</v>
      </c>
      <c r="I32" s="77"/>
      <c r="J32" s="77"/>
      <c r="K32" s="25">
        <v>5</v>
      </c>
      <c r="L32" s="68" t="s">
        <v>29</v>
      </c>
      <c r="M32" s="69">
        <v>7</v>
      </c>
    </row>
    <row r="33" spans="2:13" ht="30" customHeight="1" x14ac:dyDescent="0.3"/>
    <row r="34" spans="2:13" ht="21.6" thickBot="1" x14ac:dyDescent="0.35">
      <c r="B34" s="80" t="s">
        <v>32</v>
      </c>
      <c r="C34" s="80"/>
      <c r="D34" s="80"/>
      <c r="E34" s="80"/>
      <c r="F34" s="80"/>
      <c r="G34" s="80"/>
      <c r="H34" s="80"/>
      <c r="I34" s="80"/>
      <c r="J34" s="80"/>
      <c r="K34" s="80"/>
    </row>
    <row r="35" spans="2:13" ht="18.600000000000001" thickBot="1" x14ac:dyDescent="0.35">
      <c r="B35" s="25">
        <v>6</v>
      </c>
      <c r="C35" s="77" t="str">
        <f ca="1">IF(ISBLANK(INDIRECT(ADDRESS(B35*2+2,3))),"",INDIRECT(ADDRESS(B35*2+2,3)))</f>
        <v>Три толстяка</v>
      </c>
      <c r="D35" s="77"/>
      <c r="E35" s="78"/>
      <c r="F35" s="26">
        <v>13</v>
      </c>
      <c r="G35" s="27">
        <v>0</v>
      </c>
      <c r="H35" s="79" t="str">
        <f ca="1">IF(ISBLANK(INDIRECT(ADDRESS(K35*2+2,3))),"",INDIRECT(ADDRESS(K35*2+2,3)))</f>
        <v>Рельеф</v>
      </c>
      <c r="I35" s="77"/>
      <c r="J35" s="77"/>
      <c r="K35" s="25">
        <v>5</v>
      </c>
      <c r="L35" s="68" t="s">
        <v>29</v>
      </c>
      <c r="M35" s="69">
        <v>10</v>
      </c>
    </row>
    <row r="36" spans="2:13" ht="18.600000000000001" thickBot="1" x14ac:dyDescent="0.35">
      <c r="B36" s="25">
        <v>1</v>
      </c>
      <c r="C36" s="77" t="str">
        <f ca="1">IF(ISBLANK(INDIRECT(ADDRESS(B36*2+2,3))),"",INDIRECT(ADDRESS(B36*2+2,3)))</f>
        <v/>
      </c>
      <c r="D36" s="77"/>
      <c r="E36" s="78"/>
      <c r="F36" s="26"/>
      <c r="G36" s="27"/>
      <c r="H36" s="79" t="str">
        <f ca="1">IF(ISBLANK(INDIRECT(ADDRESS(K36*2+2,3))),"",INDIRECT(ADDRESS(K36*2+2,3)))</f>
        <v>Джаззз</v>
      </c>
      <c r="I36" s="77"/>
      <c r="J36" s="77"/>
      <c r="K36" s="25">
        <v>4</v>
      </c>
      <c r="L36" s="68" t="s">
        <v>29</v>
      </c>
      <c r="M36" s="69"/>
    </row>
    <row r="37" spans="2:13" ht="18.600000000000001" thickBot="1" x14ac:dyDescent="0.35">
      <c r="B37" s="25">
        <v>2</v>
      </c>
      <c r="C37" s="77" t="str">
        <f ca="1">IF(ISBLANK(INDIRECT(ADDRESS(B37*2+2,3))),"",INDIRECT(ADDRESS(B37*2+2,3)))</f>
        <v>ГольфАкадемия</v>
      </c>
      <c r="D37" s="77"/>
      <c r="E37" s="78"/>
      <c r="F37" s="26">
        <v>6</v>
      </c>
      <c r="G37" s="27">
        <v>13</v>
      </c>
      <c r="H37" s="79" t="str">
        <f ca="1">IF(ISBLANK(INDIRECT(ADDRESS(K37*2+2,3))),"",INDIRECT(ADDRESS(K37*2+2,3)))</f>
        <v>ААА</v>
      </c>
      <c r="I37" s="77"/>
      <c r="J37" s="77"/>
      <c r="K37" s="25">
        <v>3</v>
      </c>
      <c r="L37" s="68" t="s">
        <v>29</v>
      </c>
      <c r="M37" s="69">
        <v>9</v>
      </c>
    </row>
    <row r="38" spans="2:13" ht="30" customHeight="1" x14ac:dyDescent="0.3"/>
    <row r="39" spans="2:13" ht="21.6" thickBot="1" x14ac:dyDescent="0.35">
      <c r="B39" s="80" t="s">
        <v>33</v>
      </c>
      <c r="C39" s="80"/>
      <c r="D39" s="80"/>
      <c r="E39" s="80"/>
      <c r="F39" s="80"/>
      <c r="G39" s="80"/>
      <c r="H39" s="80"/>
      <c r="I39" s="80"/>
      <c r="J39" s="80"/>
      <c r="K39" s="80"/>
    </row>
    <row r="40" spans="2:13" ht="18.600000000000001" thickBot="1" x14ac:dyDescent="0.35">
      <c r="B40" s="25">
        <v>3</v>
      </c>
      <c r="C40" s="77" t="str">
        <f ca="1">IF(ISBLANK(INDIRECT(ADDRESS(B40*2+2,3))),"",INDIRECT(ADDRESS(B40*2+2,3)))</f>
        <v>ААА</v>
      </c>
      <c r="D40" s="77"/>
      <c r="E40" s="78"/>
      <c r="F40" s="26">
        <v>7</v>
      </c>
      <c r="G40" s="27">
        <v>13</v>
      </c>
      <c r="H40" s="79" t="str">
        <f ca="1">IF(ISBLANK(INDIRECT(ADDRESS(K40*2+2,3))),"",INDIRECT(ADDRESS(K40*2+2,3)))</f>
        <v>Три толстяка</v>
      </c>
      <c r="I40" s="77"/>
      <c r="J40" s="77"/>
      <c r="K40" s="25">
        <v>6</v>
      </c>
      <c r="L40" s="68" t="s">
        <v>29</v>
      </c>
      <c r="M40" s="69">
        <v>2</v>
      </c>
    </row>
    <row r="41" spans="2:13" ht="18.600000000000001" thickBot="1" x14ac:dyDescent="0.35">
      <c r="B41" s="25">
        <v>4</v>
      </c>
      <c r="C41" s="77" t="str">
        <f ca="1">IF(ISBLANK(INDIRECT(ADDRESS(B41*2+2,3))),"",INDIRECT(ADDRESS(B41*2+2,3)))</f>
        <v>Джаззз</v>
      </c>
      <c r="D41" s="77"/>
      <c r="E41" s="78"/>
      <c r="F41" s="26">
        <v>6</v>
      </c>
      <c r="G41" s="27">
        <v>13</v>
      </c>
      <c r="H41" s="79" t="str">
        <f ca="1">IF(ISBLANK(INDIRECT(ADDRESS(K41*2+2,3))),"",INDIRECT(ADDRESS(K41*2+2,3)))</f>
        <v>ГольфАкадемия</v>
      </c>
      <c r="I41" s="77"/>
      <c r="J41" s="77"/>
      <c r="K41" s="25">
        <v>2</v>
      </c>
      <c r="L41" s="68" t="s">
        <v>29</v>
      </c>
      <c r="M41" s="69">
        <v>3</v>
      </c>
    </row>
    <row r="42" spans="2:13" ht="18.600000000000001" thickBot="1" x14ac:dyDescent="0.35">
      <c r="B42" s="25">
        <v>5</v>
      </c>
      <c r="C42" s="77" t="str">
        <f ca="1">IF(ISBLANK(INDIRECT(ADDRESS(B42*2+2,3))),"",INDIRECT(ADDRESS(B42*2+2,3)))</f>
        <v>Рельеф</v>
      </c>
      <c r="D42" s="77"/>
      <c r="E42" s="78"/>
      <c r="F42" s="26"/>
      <c r="G42" s="27"/>
      <c r="H42" s="79" t="str">
        <f ca="1">IF(ISBLANK(INDIRECT(ADDRESS(K42*2+2,3))),"",INDIRECT(ADDRESS(K42*2+2,3)))</f>
        <v/>
      </c>
      <c r="I42" s="77"/>
      <c r="J42" s="77"/>
      <c r="K42" s="25">
        <v>1</v>
      </c>
      <c r="L42" s="68" t="s">
        <v>29</v>
      </c>
      <c r="M42" s="69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1CA1-3FA0-4C89-AFE1-0CD023047467}">
  <dimension ref="A1:N42"/>
  <sheetViews>
    <sheetView workbookViewId="0">
      <selection activeCell="P14" sqref="P14"/>
    </sheetView>
  </sheetViews>
  <sheetFormatPr defaultRowHeight="14.4" x14ac:dyDescent="0.3"/>
  <cols>
    <col min="1" max="1" width="4" style="2" customWidth="1"/>
    <col min="2" max="2" width="5.5546875" customWidth="1"/>
    <col min="3" max="12" width="10.33203125" customWidth="1"/>
    <col min="13" max="13" width="10.33203125" style="28" customWidth="1"/>
    <col min="14" max="15" width="10.33203125" customWidth="1"/>
  </cols>
  <sheetData>
    <row r="1" spans="2:14" ht="46.2" x14ac:dyDescent="0.3">
      <c r="B1" s="96" t="s">
        <v>96</v>
      </c>
      <c r="C1" s="96"/>
      <c r="D1" s="96"/>
      <c r="E1" s="96"/>
      <c r="F1" s="96"/>
      <c r="G1" s="96"/>
      <c r="H1" s="96"/>
      <c r="I1" s="96"/>
      <c r="J1" s="96"/>
      <c r="K1" s="96"/>
      <c r="M1"/>
    </row>
    <row r="2" spans="2:14" ht="15" thickBot="1" x14ac:dyDescent="0.35">
      <c r="M2"/>
    </row>
    <row r="3" spans="2:14" ht="15" thickBot="1" x14ac:dyDescent="0.35">
      <c r="B3" s="3"/>
      <c r="C3" s="97" t="s">
        <v>23</v>
      </c>
      <c r="D3" s="98"/>
      <c r="E3" s="99"/>
      <c r="F3" s="4">
        <v>1</v>
      </c>
      <c r="G3" s="4">
        <v>2</v>
      </c>
      <c r="H3" s="4">
        <v>3</v>
      </c>
      <c r="I3" s="5">
        <v>4</v>
      </c>
      <c r="J3" s="5">
        <v>5</v>
      </c>
      <c r="K3" s="5">
        <v>6</v>
      </c>
      <c r="L3" s="6" t="s">
        <v>24</v>
      </c>
      <c r="M3" s="4" t="s">
        <v>25</v>
      </c>
      <c r="N3" s="7" t="s">
        <v>26</v>
      </c>
    </row>
    <row r="4" spans="2:14" ht="21" x14ac:dyDescent="0.3">
      <c r="B4" s="100">
        <v>1</v>
      </c>
      <c r="C4" s="101" t="s">
        <v>84</v>
      </c>
      <c r="D4" s="102"/>
      <c r="E4" s="103"/>
      <c r="F4" s="8" t="s">
        <v>27</v>
      </c>
      <c r="G4" s="9" t="str">
        <f ca="1">INDIRECT(ADDRESS(27,6))&amp;":"&amp;INDIRECT(ADDRESS(27,7))</f>
        <v>10:12</v>
      </c>
      <c r="H4" s="9" t="str">
        <f ca="1">INDIRECT(ADDRESS(31,7))&amp;":"&amp;INDIRECT(ADDRESS(31,6))</f>
        <v>6:13</v>
      </c>
      <c r="I4" s="9" t="str">
        <f ca="1">INDIRECT(ADDRESS(36,6))&amp;":"&amp;INDIRECT(ADDRESS(36,7))</f>
        <v>13:6</v>
      </c>
      <c r="J4" s="9" t="str">
        <f ca="1">INDIRECT(ADDRESS(42,7))&amp;":"&amp;INDIRECT(ADDRESS(42,6))</f>
        <v>11:13</v>
      </c>
      <c r="K4" s="10" t="str">
        <f ca="1">INDIRECT(ADDRESS(20,6))&amp;":"&amp;INDIRECT(ADDRESS(20,7))</f>
        <v>13:5</v>
      </c>
      <c r="L4" s="104">
        <f ca="1">IF(COUNT(F5:K5)=0,"",COUNTIF(F5:K5,"&gt;0")+0.5*COUNTIF(F5:K5,0))</f>
        <v>2</v>
      </c>
      <c r="M4" s="11"/>
      <c r="N4" s="95">
        <v>5</v>
      </c>
    </row>
    <row r="5" spans="2:14" ht="21" x14ac:dyDescent="0.3">
      <c r="B5" s="93"/>
      <c r="C5" s="83"/>
      <c r="D5" s="84"/>
      <c r="E5" s="85"/>
      <c r="F5" s="12" t="s">
        <v>27</v>
      </c>
      <c r="G5" s="13">
        <f ca="1">IF(LEN(INDIRECT(ADDRESS(ROW()-1, COLUMN())))=1,"",INDIRECT(ADDRESS(27,6))-INDIRECT(ADDRESS(27,7)))</f>
        <v>-2</v>
      </c>
      <c r="H5" s="13">
        <f ca="1">IF(LEN(INDIRECT(ADDRESS(ROW()-1, COLUMN())))=1,"",INDIRECT(ADDRESS(31,7))-INDIRECT(ADDRESS(31,6)))</f>
        <v>-7</v>
      </c>
      <c r="I5" s="13">
        <f ca="1">IF(LEN(INDIRECT(ADDRESS(ROW()-1, COLUMN())))=1,"",INDIRECT(ADDRESS(36,6))-INDIRECT(ADDRESS(36,7)))</f>
        <v>7</v>
      </c>
      <c r="J5" s="13">
        <f ca="1">IF(LEN(INDIRECT(ADDRESS(ROW()-1, COLUMN())))=1,"",INDIRECT(ADDRESS(42,7))-INDIRECT(ADDRESS(42,6)))</f>
        <v>-2</v>
      </c>
      <c r="K5" s="14">
        <f ca="1">IF(LEN(INDIRECT(ADDRESS(ROW()-1, COLUMN())))=1,"",INDIRECT(ADDRESS(20,6))-INDIRECT(ADDRESS(20,7)))</f>
        <v>8</v>
      </c>
      <c r="L5" s="89"/>
      <c r="M5" s="13">
        <f ca="1">IF(COUNT(F5:K5)=0,"",SUM(F5:K5))</f>
        <v>4</v>
      </c>
      <c r="N5" s="94"/>
    </row>
    <row r="6" spans="2:14" ht="21" x14ac:dyDescent="0.3">
      <c r="B6" s="81">
        <v>2</v>
      </c>
      <c r="C6" s="83" t="s">
        <v>85</v>
      </c>
      <c r="D6" s="84"/>
      <c r="E6" s="85"/>
      <c r="F6" s="15" t="str">
        <f ca="1">INDIRECT(ADDRESS(27,7))&amp;":"&amp;INDIRECT(ADDRESS(27,6))</f>
        <v>12:10</v>
      </c>
      <c r="G6" s="16" t="s">
        <v>27</v>
      </c>
      <c r="H6" s="17" t="str">
        <f ca="1">INDIRECT(ADDRESS(37,6))&amp;":"&amp;INDIRECT(ADDRESS(37,7))</f>
        <v>6:13</v>
      </c>
      <c r="I6" s="17" t="str">
        <f ca="1">INDIRECT(ADDRESS(41,7))&amp;":"&amp;INDIRECT(ADDRESS(41,6))</f>
        <v>0:13</v>
      </c>
      <c r="J6" s="17" t="str">
        <f ca="1">INDIRECT(ADDRESS(21,6))&amp;":"&amp;INDIRECT(ADDRESS(21,7))</f>
        <v>13:11</v>
      </c>
      <c r="K6" s="18" t="str">
        <f ca="1">INDIRECT(ADDRESS(30,6))&amp;":"&amp;INDIRECT(ADDRESS(30,7))</f>
        <v>10:9</v>
      </c>
      <c r="L6" s="89">
        <f ca="1">IF(COUNT(F7:K7)=0,"",COUNTIF(F7:K7,"&gt;0")+0.5*COUNTIF(F7:K7,0))</f>
        <v>3</v>
      </c>
      <c r="M6" s="13"/>
      <c r="N6" s="91">
        <v>3</v>
      </c>
    </row>
    <row r="7" spans="2:14" ht="21" x14ac:dyDescent="0.3">
      <c r="B7" s="93"/>
      <c r="C7" s="83"/>
      <c r="D7" s="84"/>
      <c r="E7" s="85"/>
      <c r="F7" s="19">
        <f ca="1">IF(LEN(INDIRECT(ADDRESS(ROW()-1, COLUMN())))=1,"",INDIRECT(ADDRESS(27,7))-INDIRECT(ADDRESS(27,6)))</f>
        <v>2</v>
      </c>
      <c r="G7" s="20" t="s">
        <v>27</v>
      </c>
      <c r="H7" s="13">
        <f ca="1">IF(LEN(INDIRECT(ADDRESS(ROW()-1, COLUMN())))=1,"",INDIRECT(ADDRESS(37,6))-INDIRECT(ADDRESS(37,7)))</f>
        <v>-7</v>
      </c>
      <c r="I7" s="13">
        <f ca="1">IF(LEN(INDIRECT(ADDRESS(ROW()-1, COLUMN())))=1,"",INDIRECT(ADDRESS(41,7))-INDIRECT(ADDRESS(41,6)))</f>
        <v>-13</v>
      </c>
      <c r="J7" s="13">
        <f ca="1">IF(LEN(INDIRECT(ADDRESS(ROW()-1, COLUMN())))=1,"",INDIRECT(ADDRESS(21,6))-INDIRECT(ADDRESS(21,7)))</f>
        <v>2</v>
      </c>
      <c r="K7" s="14">
        <f ca="1">IF(LEN(INDIRECT(ADDRESS(ROW()-1, COLUMN())))=1,"",INDIRECT(ADDRESS(30,6))-INDIRECT(ADDRESS(30,7)))</f>
        <v>1</v>
      </c>
      <c r="L7" s="89"/>
      <c r="M7" s="13">
        <f ca="1">IF(COUNT(F7:K7)=0,"",SUM(F7:K7))</f>
        <v>-15</v>
      </c>
      <c r="N7" s="94"/>
    </row>
    <row r="8" spans="2:14" ht="21" x14ac:dyDescent="0.3">
      <c r="B8" s="81">
        <v>3</v>
      </c>
      <c r="C8" s="83" t="s">
        <v>21</v>
      </c>
      <c r="D8" s="84"/>
      <c r="E8" s="85"/>
      <c r="F8" s="15" t="str">
        <f ca="1">INDIRECT(ADDRESS(31,6))&amp;":"&amp;INDIRECT(ADDRESS(31,7))</f>
        <v>13:6</v>
      </c>
      <c r="G8" s="17" t="str">
        <f ca="1">INDIRECT(ADDRESS(37,7))&amp;":"&amp;INDIRECT(ADDRESS(37,6))</f>
        <v>13:6</v>
      </c>
      <c r="H8" s="16" t="s">
        <v>27</v>
      </c>
      <c r="I8" s="17" t="str">
        <f ca="1">INDIRECT(ADDRESS(22,6))&amp;":"&amp;INDIRECT(ADDRESS(22,7))</f>
        <v>10:13</v>
      </c>
      <c r="J8" s="17" t="str">
        <f ca="1">INDIRECT(ADDRESS(26,7))&amp;":"&amp;INDIRECT(ADDRESS(26,6))</f>
        <v>13:3</v>
      </c>
      <c r="K8" s="18" t="str">
        <f ca="1">INDIRECT(ADDRESS(40,6))&amp;":"&amp;INDIRECT(ADDRESS(40,7))</f>
        <v>13:5</v>
      </c>
      <c r="L8" s="89">
        <f ca="1">IF(COUNT(F9:K9)=0,"",COUNTIF(F9:K9,"&gt;0")+0.5*COUNTIF(F9:K9,0))</f>
        <v>4</v>
      </c>
      <c r="M8" s="13"/>
      <c r="N8" s="91">
        <v>1</v>
      </c>
    </row>
    <row r="9" spans="2:14" ht="21" x14ac:dyDescent="0.3">
      <c r="B9" s="93"/>
      <c r="C9" s="83"/>
      <c r="D9" s="84"/>
      <c r="E9" s="85"/>
      <c r="F9" s="19">
        <f ca="1">IF(LEN(INDIRECT(ADDRESS(ROW()-1, COLUMN())))=1,"",INDIRECT(ADDRESS(31,6))-INDIRECT(ADDRESS(31,7)))</f>
        <v>7</v>
      </c>
      <c r="G9" s="13">
        <f ca="1">IF(LEN(INDIRECT(ADDRESS(ROW()-1, COLUMN())))=1,"",INDIRECT(ADDRESS(37,7))-INDIRECT(ADDRESS(37,6)))</f>
        <v>7</v>
      </c>
      <c r="H9" s="20" t="s">
        <v>27</v>
      </c>
      <c r="I9" s="13">
        <f ca="1">IF(LEN(INDIRECT(ADDRESS(ROW()-1, COLUMN())))=1,"",INDIRECT(ADDRESS(22,6))-INDIRECT(ADDRESS(22,7)))</f>
        <v>-3</v>
      </c>
      <c r="J9" s="13">
        <f ca="1">IF(LEN(INDIRECT(ADDRESS(ROW()-1, COLUMN())))=1,"",INDIRECT(ADDRESS(26,7))-INDIRECT(ADDRESS(26,6)))</f>
        <v>10</v>
      </c>
      <c r="K9" s="14">
        <f ca="1">IF(LEN(INDIRECT(ADDRESS(ROW()-1, COLUMN())))=1,"",INDIRECT(ADDRESS(40,6))-INDIRECT(ADDRESS(40,7)))</f>
        <v>8</v>
      </c>
      <c r="L9" s="89"/>
      <c r="M9" s="13">
        <f ca="1">IF(COUNT(F9:K9)=0,"",SUM(F9:K9))</f>
        <v>29</v>
      </c>
      <c r="N9" s="94"/>
    </row>
    <row r="10" spans="2:14" ht="21" x14ac:dyDescent="0.3">
      <c r="B10" s="81">
        <v>4</v>
      </c>
      <c r="C10" s="83" t="s">
        <v>86</v>
      </c>
      <c r="D10" s="84"/>
      <c r="E10" s="85"/>
      <c r="F10" s="15" t="str">
        <f ca="1">INDIRECT(ADDRESS(36,7))&amp;":"&amp;INDIRECT(ADDRESS(36,6))</f>
        <v>6:13</v>
      </c>
      <c r="G10" s="17" t="str">
        <f ca="1">INDIRECT(ADDRESS(41,6))&amp;":"&amp;INDIRECT(ADDRESS(41,7))</f>
        <v>13:0</v>
      </c>
      <c r="H10" s="17" t="str">
        <f ca="1">INDIRECT(ADDRESS(22,7))&amp;":"&amp;INDIRECT(ADDRESS(22,6))</f>
        <v>13:10</v>
      </c>
      <c r="I10" s="16" t="s">
        <v>27</v>
      </c>
      <c r="J10" s="17" t="str">
        <f ca="1">INDIRECT(ADDRESS(32,6))&amp;":"&amp;INDIRECT(ADDRESS(32,7))</f>
        <v>9:10</v>
      </c>
      <c r="K10" s="18" t="str">
        <f ca="1">INDIRECT(ADDRESS(25,7))&amp;":"&amp;INDIRECT(ADDRESS(25,6))</f>
        <v>13:5</v>
      </c>
      <c r="L10" s="89">
        <f ca="1">IF(COUNT(F11:K11)=0,"",COUNTIF(F11:K11,"&gt;0")+0.5*COUNTIF(F11:K11,0))</f>
        <v>3</v>
      </c>
      <c r="M10" s="13"/>
      <c r="N10" s="91">
        <v>2</v>
      </c>
    </row>
    <row r="11" spans="2:14" ht="21" x14ac:dyDescent="0.3">
      <c r="B11" s="93"/>
      <c r="C11" s="83"/>
      <c r="D11" s="84"/>
      <c r="E11" s="85"/>
      <c r="F11" s="19">
        <f ca="1">IF(LEN(INDIRECT(ADDRESS(ROW()-1, COLUMN())))=1,"",INDIRECT(ADDRESS(36,7))-INDIRECT(ADDRESS(36,6)))</f>
        <v>-7</v>
      </c>
      <c r="G11" s="13">
        <f ca="1">IF(LEN(INDIRECT(ADDRESS(ROW()-1, COLUMN())))=1,"",INDIRECT(ADDRESS(41,6))-INDIRECT(ADDRESS(41,7)))</f>
        <v>13</v>
      </c>
      <c r="H11" s="13">
        <f ca="1">IF(LEN(INDIRECT(ADDRESS(ROW()-1, COLUMN())))=1,"",INDIRECT(ADDRESS(22,7))-INDIRECT(ADDRESS(22,6)))</f>
        <v>3</v>
      </c>
      <c r="I11" s="20" t="s">
        <v>27</v>
      </c>
      <c r="J11" s="13">
        <f ca="1">IF(LEN(INDIRECT(ADDRESS(ROW()-1, COLUMN())))=1,"",INDIRECT(ADDRESS(32,6))-INDIRECT(ADDRESS(32,7)))</f>
        <v>-1</v>
      </c>
      <c r="K11" s="14">
        <f ca="1">IF(LEN(INDIRECT(ADDRESS(ROW()-1, COLUMN())))=1,"",INDIRECT(ADDRESS(25,7))-INDIRECT(ADDRESS(25,6)))</f>
        <v>8</v>
      </c>
      <c r="L11" s="89"/>
      <c r="M11" s="13">
        <f ca="1">IF(COUNT(F11:K11)=0,"",SUM(F11:K11))</f>
        <v>16</v>
      </c>
      <c r="N11" s="94"/>
    </row>
    <row r="12" spans="2:14" ht="21" x14ac:dyDescent="0.3">
      <c r="B12" s="81">
        <v>5</v>
      </c>
      <c r="C12" s="83" t="s">
        <v>87</v>
      </c>
      <c r="D12" s="84"/>
      <c r="E12" s="85"/>
      <c r="F12" s="15" t="str">
        <f ca="1">INDIRECT(ADDRESS(42,6))&amp;":"&amp;INDIRECT(ADDRESS(42,7))</f>
        <v>13:11</v>
      </c>
      <c r="G12" s="17" t="str">
        <f ca="1">INDIRECT(ADDRESS(21,7))&amp;":"&amp;INDIRECT(ADDRESS(21,6))</f>
        <v>11:13</v>
      </c>
      <c r="H12" s="17" t="str">
        <f ca="1">INDIRECT(ADDRESS(26,6))&amp;":"&amp;INDIRECT(ADDRESS(26,7))</f>
        <v>3:13</v>
      </c>
      <c r="I12" s="17" t="str">
        <f ca="1">INDIRECT(ADDRESS(32,7))&amp;":"&amp;INDIRECT(ADDRESS(32,6))</f>
        <v>10:9</v>
      </c>
      <c r="J12" s="16" t="s">
        <v>27</v>
      </c>
      <c r="K12" s="18" t="str">
        <f ca="1">INDIRECT(ADDRESS(35,7))&amp;":"&amp;INDIRECT(ADDRESS(35,6))</f>
        <v>7:13</v>
      </c>
      <c r="L12" s="89">
        <f ca="1">IF(COUNT(F13:K13)=0,"",COUNTIF(F13:K13,"&gt;0")+0.5*COUNTIF(F13:K13,0))</f>
        <v>2</v>
      </c>
      <c r="M12" s="13"/>
      <c r="N12" s="91">
        <v>4</v>
      </c>
    </row>
    <row r="13" spans="2:14" ht="21" x14ac:dyDescent="0.3">
      <c r="B13" s="93"/>
      <c r="C13" s="83"/>
      <c r="D13" s="84"/>
      <c r="E13" s="85"/>
      <c r="F13" s="19">
        <f ca="1">IF(LEN(INDIRECT(ADDRESS(ROW()-1, COLUMN())))=1,"",INDIRECT(ADDRESS(42,6))-INDIRECT(ADDRESS(42,7)))</f>
        <v>2</v>
      </c>
      <c r="G13" s="13">
        <f ca="1">IF(LEN(INDIRECT(ADDRESS(ROW()-1, COLUMN())))=1,"",INDIRECT(ADDRESS(21,7))-INDIRECT(ADDRESS(21,6)))</f>
        <v>-2</v>
      </c>
      <c r="H13" s="13">
        <f ca="1">IF(LEN(INDIRECT(ADDRESS(ROW()-1, COLUMN())))=1,"",INDIRECT(ADDRESS(26,6))-INDIRECT(ADDRESS(26,7)))</f>
        <v>-10</v>
      </c>
      <c r="I13" s="13">
        <f ca="1">IF(LEN(INDIRECT(ADDRESS(ROW()-1, COLUMN())))=1,"",INDIRECT(ADDRESS(32,7))-INDIRECT(ADDRESS(32,6)))</f>
        <v>1</v>
      </c>
      <c r="J13" s="20" t="s">
        <v>27</v>
      </c>
      <c r="K13" s="14">
        <f ca="1">IF(LEN(INDIRECT(ADDRESS(ROW()-1, COLUMN())))=1,"",INDIRECT(ADDRESS(35,7))-INDIRECT(ADDRESS(35,6)))</f>
        <v>-6</v>
      </c>
      <c r="L13" s="89"/>
      <c r="M13" s="13">
        <f ca="1">IF(COUNT(F13:K13)=0,"",SUM(F13:K13))</f>
        <v>-15</v>
      </c>
      <c r="N13" s="94"/>
    </row>
    <row r="14" spans="2:14" ht="21" x14ac:dyDescent="0.3">
      <c r="B14" s="81">
        <v>6</v>
      </c>
      <c r="C14" s="83" t="s">
        <v>88</v>
      </c>
      <c r="D14" s="84"/>
      <c r="E14" s="85"/>
      <c r="F14" s="15" t="str">
        <f ca="1">INDIRECT(ADDRESS(20,7))&amp;":"&amp;INDIRECT(ADDRESS(20,6))</f>
        <v>5:13</v>
      </c>
      <c r="G14" s="17" t="str">
        <f ca="1">INDIRECT(ADDRESS(30,7))&amp;":"&amp;INDIRECT(ADDRESS(30,6))</f>
        <v>9:10</v>
      </c>
      <c r="H14" s="17" t="str">
        <f ca="1">INDIRECT(ADDRESS(40,7))&amp;":"&amp;INDIRECT(ADDRESS(40,6))</f>
        <v>5:13</v>
      </c>
      <c r="I14" s="17" t="str">
        <f ca="1">INDIRECT(ADDRESS(25,6))&amp;":"&amp;INDIRECT(ADDRESS(25,7))</f>
        <v>5:13</v>
      </c>
      <c r="J14" s="17" t="str">
        <f ca="1">INDIRECT(ADDRESS(35,6))&amp;":"&amp;INDIRECT(ADDRESS(35,7))</f>
        <v>13:7</v>
      </c>
      <c r="K14" s="21" t="s">
        <v>27</v>
      </c>
      <c r="L14" s="89">
        <f ca="1">IF(COUNT(F15:K15)=0,"",COUNTIF(F15:K15,"&gt;0")+0.5*COUNTIF(F15:K15,0))</f>
        <v>1</v>
      </c>
      <c r="M14" s="13"/>
      <c r="N14" s="91">
        <v>6</v>
      </c>
    </row>
    <row r="15" spans="2:14" ht="21.6" thickBot="1" x14ac:dyDescent="0.35">
      <c r="B15" s="82"/>
      <c r="C15" s="86"/>
      <c r="D15" s="87"/>
      <c r="E15" s="88"/>
      <c r="F15" s="22">
        <f ca="1">IF(LEN(INDIRECT(ADDRESS(ROW()-1, COLUMN())))=1,"",INDIRECT(ADDRESS(20,7))-INDIRECT(ADDRESS(20,6)))</f>
        <v>-8</v>
      </c>
      <c r="G15" s="23">
        <f ca="1">IF(LEN(INDIRECT(ADDRESS(ROW()-1, COLUMN())))=1,"",INDIRECT(ADDRESS(30,7))-INDIRECT(ADDRESS(30,6)))</f>
        <v>-1</v>
      </c>
      <c r="H15" s="23">
        <f ca="1">IF(LEN(INDIRECT(ADDRESS(ROW()-1, COLUMN())))=1,"",INDIRECT(ADDRESS(40,7))-INDIRECT(ADDRESS(40,6)))</f>
        <v>-8</v>
      </c>
      <c r="I15" s="23">
        <f ca="1">IF(LEN(INDIRECT(ADDRESS(ROW()-1, COLUMN())))=1,"",INDIRECT(ADDRESS(25,6))-INDIRECT(ADDRESS(25,7)))</f>
        <v>-8</v>
      </c>
      <c r="J15" s="23">
        <f ca="1">IF(LEN(INDIRECT(ADDRESS(ROW()-1, COLUMN())))=1,"",INDIRECT(ADDRESS(35,6))-INDIRECT(ADDRESS(35,7)))</f>
        <v>6</v>
      </c>
      <c r="K15" s="24" t="s">
        <v>27</v>
      </c>
      <c r="L15" s="90"/>
      <c r="M15" s="23">
        <f ca="1">IF(COUNT(F15:K15)=0,"",SUM(F15:K15))</f>
        <v>-19</v>
      </c>
      <c r="N15" s="92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0" t="s">
        <v>28</v>
      </c>
      <c r="C19" s="80"/>
      <c r="D19" s="80"/>
      <c r="E19" s="80"/>
      <c r="F19" s="80"/>
      <c r="G19" s="80"/>
      <c r="H19" s="80"/>
      <c r="I19" s="80"/>
      <c r="J19" s="80"/>
      <c r="K19" s="80"/>
      <c r="M19"/>
    </row>
    <row r="20" spans="2:13" ht="18.600000000000001" thickBot="1" x14ac:dyDescent="0.35">
      <c r="B20" s="25">
        <v>1</v>
      </c>
      <c r="C20" s="77" t="str">
        <f ca="1">IF(ISBLANK(INDIRECT(ADDRESS(B20*2+2,3))),"",INDIRECT(ADDRESS(B20*2+2,3)))</f>
        <v>Бикар</v>
      </c>
      <c r="D20" s="77"/>
      <c r="E20" s="78"/>
      <c r="F20" s="26">
        <v>13</v>
      </c>
      <c r="G20" s="27">
        <v>5</v>
      </c>
      <c r="H20" s="79" t="str">
        <f ca="1">IF(ISBLANK(INDIRECT(ADDRESS(K20*2+2,3))),"",INDIRECT(ADDRESS(K20*2+2,3)))</f>
        <v>Ниагара</v>
      </c>
      <c r="I20" s="77"/>
      <c r="J20" s="77"/>
      <c r="K20" s="25">
        <v>6</v>
      </c>
      <c r="L20" s="68" t="s">
        <v>29</v>
      </c>
      <c r="M20" s="69">
        <v>6</v>
      </c>
    </row>
    <row r="21" spans="2:13" ht="18.600000000000001" thickBot="1" x14ac:dyDescent="0.35">
      <c r="B21" s="25">
        <v>2</v>
      </c>
      <c r="C21" s="77" t="str">
        <f ca="1">IF(ISBLANK(INDIRECT(ADDRESS(B21*2+2,3))),"",INDIRECT(ADDRESS(B21*2+2,3)))</f>
        <v>Салют</v>
      </c>
      <c r="D21" s="77"/>
      <c r="E21" s="78"/>
      <c r="F21" s="26">
        <v>13</v>
      </c>
      <c r="G21" s="27">
        <v>11</v>
      </c>
      <c r="H21" s="79" t="str">
        <f ca="1">IF(ISBLANK(INDIRECT(ADDRESS(K21*2+2,3))),"",INDIRECT(ADDRESS(K21*2+2,3)))</f>
        <v>Квк</v>
      </c>
      <c r="I21" s="77"/>
      <c r="J21" s="77"/>
      <c r="K21" s="25">
        <v>5</v>
      </c>
      <c r="L21" s="68" t="s">
        <v>29</v>
      </c>
      <c r="M21" s="69">
        <v>7</v>
      </c>
    </row>
    <row r="22" spans="2:13" ht="18.600000000000001" thickBot="1" x14ac:dyDescent="0.35">
      <c r="B22" s="25">
        <v>3</v>
      </c>
      <c r="C22" s="77" t="str">
        <f ca="1">IF(ISBLANK(INDIRECT(ADDRESS(B22*2+2,3))),"",INDIRECT(ADDRESS(B22*2+2,3)))</f>
        <v>Бадди</v>
      </c>
      <c r="D22" s="77"/>
      <c r="E22" s="78"/>
      <c r="F22" s="26">
        <v>10</v>
      </c>
      <c r="G22" s="27">
        <v>13</v>
      </c>
      <c r="H22" s="79" t="str">
        <f ca="1">IF(ISBLANK(INDIRECT(ADDRESS(K22*2+2,3))),"",INDIRECT(ADDRESS(K22*2+2,3)))</f>
        <v>Титаны</v>
      </c>
      <c r="I22" s="77"/>
      <c r="J22" s="77"/>
      <c r="K22" s="25">
        <v>4</v>
      </c>
      <c r="L22" s="68" t="s">
        <v>29</v>
      </c>
      <c r="M22" s="69">
        <v>8</v>
      </c>
    </row>
    <row r="23" spans="2:13" ht="30" customHeight="1" x14ac:dyDescent="0.3">
      <c r="L23" s="30"/>
    </row>
    <row r="24" spans="2:13" ht="21.6" thickBot="1" x14ac:dyDescent="0.35">
      <c r="B24" s="80" t="s">
        <v>30</v>
      </c>
      <c r="C24" s="80"/>
      <c r="D24" s="80"/>
      <c r="E24" s="80"/>
      <c r="F24" s="80"/>
      <c r="G24" s="80"/>
      <c r="H24" s="80"/>
      <c r="I24" s="80"/>
      <c r="J24" s="80"/>
      <c r="K24" s="80"/>
      <c r="L24" s="30"/>
    </row>
    <row r="25" spans="2:13" ht="18.600000000000001" thickBot="1" x14ac:dyDescent="0.35">
      <c r="B25" s="25">
        <v>6</v>
      </c>
      <c r="C25" s="77" t="str">
        <f ca="1">IF(ISBLANK(INDIRECT(ADDRESS(B25*2+2,3))),"",INDIRECT(ADDRESS(B25*2+2,3)))</f>
        <v>Ниагара</v>
      </c>
      <c r="D25" s="77"/>
      <c r="E25" s="78"/>
      <c r="F25" s="26">
        <v>5</v>
      </c>
      <c r="G25" s="27">
        <v>13</v>
      </c>
      <c r="H25" s="79" t="str">
        <f ca="1">IF(ISBLANK(INDIRECT(ADDRESS(K25*2+2,3))),"",INDIRECT(ADDRESS(K25*2+2,3)))</f>
        <v>Титаны</v>
      </c>
      <c r="I25" s="77"/>
      <c r="J25" s="77"/>
      <c r="K25" s="25">
        <v>4</v>
      </c>
      <c r="L25" s="68" t="s">
        <v>29</v>
      </c>
      <c r="M25" s="69">
        <v>10</v>
      </c>
    </row>
    <row r="26" spans="2:13" ht="18.600000000000001" thickBot="1" x14ac:dyDescent="0.35">
      <c r="B26" s="25">
        <v>5</v>
      </c>
      <c r="C26" s="77" t="str">
        <f ca="1">IF(ISBLANK(INDIRECT(ADDRESS(B26*2+2,3))),"",INDIRECT(ADDRESS(B26*2+2,3)))</f>
        <v>Квк</v>
      </c>
      <c r="D26" s="77"/>
      <c r="E26" s="78"/>
      <c r="F26" s="26">
        <v>3</v>
      </c>
      <c r="G26" s="27">
        <v>13</v>
      </c>
      <c r="H26" s="79" t="str">
        <f ca="1">IF(ISBLANK(INDIRECT(ADDRESS(K26*2+2,3))),"",INDIRECT(ADDRESS(K26*2+2,3)))</f>
        <v>Бадди</v>
      </c>
      <c r="I26" s="77"/>
      <c r="J26" s="77"/>
      <c r="K26" s="25">
        <v>3</v>
      </c>
      <c r="L26" s="68" t="s">
        <v>29</v>
      </c>
      <c r="M26" s="69">
        <v>11</v>
      </c>
    </row>
    <row r="27" spans="2:13" ht="18.600000000000001" thickBot="1" x14ac:dyDescent="0.35">
      <c r="B27" s="25">
        <v>1</v>
      </c>
      <c r="C27" s="77" t="str">
        <f ca="1">IF(ISBLANK(INDIRECT(ADDRESS(B27*2+2,3))),"",INDIRECT(ADDRESS(B27*2+2,3)))</f>
        <v>Бикар</v>
      </c>
      <c r="D27" s="77"/>
      <c r="E27" s="78"/>
      <c r="F27" s="26">
        <v>10</v>
      </c>
      <c r="G27" s="27">
        <v>12</v>
      </c>
      <c r="H27" s="79" t="str">
        <f ca="1">IF(ISBLANK(INDIRECT(ADDRESS(K27*2+2,3))),"",INDIRECT(ADDRESS(K27*2+2,3)))</f>
        <v>Салют</v>
      </c>
      <c r="I27" s="77"/>
      <c r="J27" s="77"/>
      <c r="K27" s="25">
        <v>2</v>
      </c>
      <c r="L27" s="68" t="s">
        <v>29</v>
      </c>
      <c r="M27" s="69">
        <v>12</v>
      </c>
    </row>
    <row r="28" spans="2:13" ht="30" customHeight="1" x14ac:dyDescent="0.3">
      <c r="L28" s="30"/>
    </row>
    <row r="29" spans="2:13" ht="21.6" thickBot="1" x14ac:dyDescent="0.35">
      <c r="B29" s="80" t="s">
        <v>31</v>
      </c>
      <c r="C29" s="80"/>
      <c r="D29" s="80"/>
      <c r="E29" s="80"/>
      <c r="F29" s="80"/>
      <c r="G29" s="80"/>
      <c r="H29" s="80"/>
      <c r="I29" s="80"/>
      <c r="J29" s="80"/>
      <c r="K29" s="80"/>
      <c r="L29" s="30"/>
    </row>
    <row r="30" spans="2:13" ht="18.600000000000001" thickBot="1" x14ac:dyDescent="0.35">
      <c r="B30" s="25">
        <v>2</v>
      </c>
      <c r="C30" s="77" t="str">
        <f ca="1">IF(ISBLANK(INDIRECT(ADDRESS(B30*2+2,3))),"",INDIRECT(ADDRESS(B30*2+2,3)))</f>
        <v>Салют</v>
      </c>
      <c r="D30" s="77"/>
      <c r="E30" s="78"/>
      <c r="F30" s="26">
        <v>10</v>
      </c>
      <c r="G30" s="27">
        <v>9</v>
      </c>
      <c r="H30" s="79" t="str">
        <f ca="1">IF(ISBLANK(INDIRECT(ADDRESS(K30*2+2,3))),"",INDIRECT(ADDRESS(K30*2+2,3)))</f>
        <v>Ниагара</v>
      </c>
      <c r="I30" s="77"/>
      <c r="J30" s="77"/>
      <c r="K30" s="25">
        <v>6</v>
      </c>
      <c r="L30" s="68" t="s">
        <v>29</v>
      </c>
      <c r="M30" s="69">
        <v>2</v>
      </c>
    </row>
    <row r="31" spans="2:13" ht="18.600000000000001" thickBot="1" x14ac:dyDescent="0.35">
      <c r="B31" s="25">
        <v>3</v>
      </c>
      <c r="C31" s="77" t="str">
        <f ca="1">IF(ISBLANK(INDIRECT(ADDRESS(B31*2+2,3))),"",INDIRECT(ADDRESS(B31*2+2,3)))</f>
        <v>Бадди</v>
      </c>
      <c r="D31" s="77"/>
      <c r="E31" s="78"/>
      <c r="F31" s="26">
        <v>13</v>
      </c>
      <c r="G31" s="27">
        <v>6</v>
      </c>
      <c r="H31" s="79" t="str">
        <f ca="1">IF(ISBLANK(INDIRECT(ADDRESS(K31*2+2,3))),"",INDIRECT(ADDRESS(K31*2+2,3)))</f>
        <v>Бикар</v>
      </c>
      <c r="I31" s="77"/>
      <c r="J31" s="77"/>
      <c r="K31" s="25">
        <v>1</v>
      </c>
      <c r="L31" s="68" t="s">
        <v>29</v>
      </c>
      <c r="M31" s="69">
        <v>3</v>
      </c>
    </row>
    <row r="32" spans="2:13" ht="18.600000000000001" thickBot="1" x14ac:dyDescent="0.35">
      <c r="B32" s="25">
        <v>4</v>
      </c>
      <c r="C32" s="77" t="str">
        <f ca="1">IF(ISBLANK(INDIRECT(ADDRESS(B32*2+2,3))),"",INDIRECT(ADDRESS(B32*2+2,3)))</f>
        <v>Титаны</v>
      </c>
      <c r="D32" s="77"/>
      <c r="E32" s="78"/>
      <c r="F32" s="26">
        <v>9</v>
      </c>
      <c r="G32" s="27">
        <v>10</v>
      </c>
      <c r="H32" s="79" t="str">
        <f ca="1">IF(ISBLANK(INDIRECT(ADDRESS(K32*2+2,3))),"",INDIRECT(ADDRESS(K32*2+2,3)))</f>
        <v>Квк</v>
      </c>
      <c r="I32" s="77"/>
      <c r="J32" s="77"/>
      <c r="K32" s="25">
        <v>5</v>
      </c>
      <c r="L32" s="68" t="s">
        <v>29</v>
      </c>
      <c r="M32" s="69">
        <v>4</v>
      </c>
    </row>
    <row r="33" spans="2:13" ht="30" customHeight="1" x14ac:dyDescent="0.3">
      <c r="L33" s="30"/>
    </row>
    <row r="34" spans="2:13" ht="21.6" thickBot="1" x14ac:dyDescent="0.35">
      <c r="B34" s="80" t="s">
        <v>32</v>
      </c>
      <c r="C34" s="80"/>
      <c r="D34" s="80"/>
      <c r="E34" s="80"/>
      <c r="F34" s="80"/>
      <c r="G34" s="80"/>
      <c r="H34" s="80"/>
      <c r="I34" s="80"/>
      <c r="J34" s="80"/>
      <c r="K34" s="80"/>
      <c r="L34" s="30"/>
    </row>
    <row r="35" spans="2:13" ht="18.600000000000001" thickBot="1" x14ac:dyDescent="0.35">
      <c r="B35" s="25">
        <v>6</v>
      </c>
      <c r="C35" s="77" t="str">
        <f ca="1">IF(ISBLANK(INDIRECT(ADDRESS(B35*2+2,3))),"",INDIRECT(ADDRESS(B35*2+2,3)))</f>
        <v>Ниагара</v>
      </c>
      <c r="D35" s="77"/>
      <c r="E35" s="78"/>
      <c r="F35" s="26">
        <v>13</v>
      </c>
      <c r="G35" s="27">
        <v>7</v>
      </c>
      <c r="H35" s="79" t="str">
        <f ca="1">IF(ISBLANK(INDIRECT(ADDRESS(K35*2+2,3))),"",INDIRECT(ADDRESS(K35*2+2,3)))</f>
        <v>Квк</v>
      </c>
      <c r="I35" s="77"/>
      <c r="J35" s="77"/>
      <c r="K35" s="25">
        <v>5</v>
      </c>
      <c r="L35" s="68" t="s">
        <v>29</v>
      </c>
      <c r="M35" s="69">
        <v>5</v>
      </c>
    </row>
    <row r="36" spans="2:13" ht="18.600000000000001" thickBot="1" x14ac:dyDescent="0.35">
      <c r="B36" s="25">
        <v>1</v>
      </c>
      <c r="C36" s="77" t="str">
        <f ca="1">IF(ISBLANK(INDIRECT(ADDRESS(B36*2+2,3))),"",INDIRECT(ADDRESS(B36*2+2,3)))</f>
        <v>Бикар</v>
      </c>
      <c r="D36" s="77"/>
      <c r="E36" s="78"/>
      <c r="F36" s="26">
        <v>13</v>
      </c>
      <c r="G36" s="27">
        <v>6</v>
      </c>
      <c r="H36" s="79" t="str">
        <f ca="1">IF(ISBLANK(INDIRECT(ADDRESS(K36*2+2,3))),"",INDIRECT(ADDRESS(K36*2+2,3)))</f>
        <v>Титаны</v>
      </c>
      <c r="I36" s="77"/>
      <c r="J36" s="77"/>
      <c r="K36" s="25">
        <v>4</v>
      </c>
      <c r="L36" s="68" t="s">
        <v>29</v>
      </c>
      <c r="M36" s="69">
        <v>6</v>
      </c>
    </row>
    <row r="37" spans="2:13" ht="18.600000000000001" thickBot="1" x14ac:dyDescent="0.35">
      <c r="B37" s="25">
        <v>2</v>
      </c>
      <c r="C37" s="77" t="str">
        <f ca="1">IF(ISBLANK(INDIRECT(ADDRESS(B37*2+2,3))),"",INDIRECT(ADDRESS(B37*2+2,3)))</f>
        <v>Салют</v>
      </c>
      <c r="D37" s="77"/>
      <c r="E37" s="78"/>
      <c r="F37" s="26">
        <v>6</v>
      </c>
      <c r="G37" s="27">
        <v>13</v>
      </c>
      <c r="H37" s="79" t="str">
        <f ca="1">IF(ISBLANK(INDIRECT(ADDRESS(K37*2+2,3))),"",INDIRECT(ADDRESS(K37*2+2,3)))</f>
        <v>Бадди</v>
      </c>
      <c r="I37" s="77"/>
      <c r="J37" s="77"/>
      <c r="K37" s="25">
        <v>3</v>
      </c>
      <c r="L37" s="68" t="s">
        <v>29</v>
      </c>
      <c r="M37" s="69">
        <v>7</v>
      </c>
    </row>
    <row r="38" spans="2:13" ht="30" customHeight="1" x14ac:dyDescent="0.3">
      <c r="L38" s="30"/>
    </row>
    <row r="39" spans="2:13" ht="21.6" thickBot="1" x14ac:dyDescent="0.35">
      <c r="B39" s="80" t="s">
        <v>33</v>
      </c>
      <c r="C39" s="80"/>
      <c r="D39" s="80"/>
      <c r="E39" s="80"/>
      <c r="F39" s="80"/>
      <c r="G39" s="80"/>
      <c r="H39" s="80"/>
      <c r="I39" s="80"/>
      <c r="J39" s="80"/>
      <c r="K39" s="80"/>
      <c r="L39" s="30"/>
    </row>
    <row r="40" spans="2:13" ht="18.600000000000001" thickBot="1" x14ac:dyDescent="0.35">
      <c r="B40" s="25">
        <v>3</v>
      </c>
      <c r="C40" s="77" t="str">
        <f ca="1">IF(ISBLANK(INDIRECT(ADDRESS(B40*2+2,3))),"",INDIRECT(ADDRESS(B40*2+2,3)))</f>
        <v>Бадди</v>
      </c>
      <c r="D40" s="77"/>
      <c r="E40" s="78"/>
      <c r="F40" s="26">
        <v>13</v>
      </c>
      <c r="G40" s="27">
        <v>5</v>
      </c>
      <c r="H40" s="79" t="str">
        <f ca="1">IF(ISBLANK(INDIRECT(ADDRESS(K40*2+2,3))),"",INDIRECT(ADDRESS(K40*2+2,3)))</f>
        <v>Ниагара</v>
      </c>
      <c r="I40" s="77"/>
      <c r="J40" s="77"/>
      <c r="K40" s="25">
        <v>6</v>
      </c>
      <c r="L40" s="68" t="s">
        <v>29</v>
      </c>
      <c r="M40" s="69">
        <v>10</v>
      </c>
    </row>
    <row r="41" spans="2:13" ht="18.600000000000001" thickBot="1" x14ac:dyDescent="0.35">
      <c r="B41" s="25">
        <v>4</v>
      </c>
      <c r="C41" s="77" t="str">
        <f ca="1">IF(ISBLANK(INDIRECT(ADDRESS(B41*2+2,3))),"",INDIRECT(ADDRESS(B41*2+2,3)))</f>
        <v>Титаны</v>
      </c>
      <c r="D41" s="77"/>
      <c r="E41" s="78"/>
      <c r="F41" s="26">
        <v>13</v>
      </c>
      <c r="G41" s="27">
        <v>0</v>
      </c>
      <c r="H41" s="79" t="str">
        <f ca="1">IF(ISBLANK(INDIRECT(ADDRESS(K41*2+2,3))),"",INDIRECT(ADDRESS(K41*2+2,3)))</f>
        <v>Салют</v>
      </c>
      <c r="I41" s="77"/>
      <c r="J41" s="77"/>
      <c r="K41" s="25">
        <v>2</v>
      </c>
      <c r="L41" s="68" t="s">
        <v>29</v>
      </c>
      <c r="M41" s="69">
        <v>11</v>
      </c>
    </row>
    <row r="42" spans="2:13" ht="18.600000000000001" thickBot="1" x14ac:dyDescent="0.35">
      <c r="B42" s="25">
        <v>5</v>
      </c>
      <c r="C42" s="77" t="str">
        <f ca="1">IF(ISBLANK(INDIRECT(ADDRESS(B42*2+2,3))),"",INDIRECT(ADDRESS(B42*2+2,3)))</f>
        <v>Квк</v>
      </c>
      <c r="D42" s="77"/>
      <c r="E42" s="78"/>
      <c r="F42" s="26">
        <v>13</v>
      </c>
      <c r="G42" s="27">
        <v>11</v>
      </c>
      <c r="H42" s="79" t="str">
        <f ca="1">IF(ISBLANK(INDIRECT(ADDRESS(K42*2+2,3))),"",INDIRECT(ADDRESS(K42*2+2,3)))</f>
        <v>Бикар</v>
      </c>
      <c r="I42" s="77"/>
      <c r="J42" s="77"/>
      <c r="K42" s="25">
        <v>1</v>
      </c>
      <c r="L42" s="68" t="s">
        <v>29</v>
      </c>
      <c r="M42" s="69">
        <v>12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8647-2231-4101-8CF0-36323BBE4511}">
  <dimension ref="A1:N42"/>
  <sheetViews>
    <sheetView workbookViewId="0">
      <selection activeCell="Q14" sqref="Q14"/>
    </sheetView>
  </sheetViews>
  <sheetFormatPr defaultRowHeight="14.4" x14ac:dyDescent="0.3"/>
  <cols>
    <col min="1" max="1" width="4" style="2" customWidth="1"/>
    <col min="2" max="2" width="5.21875" customWidth="1"/>
    <col min="3" max="3" width="10.33203125" customWidth="1"/>
    <col min="4" max="4" width="16.33203125" customWidth="1"/>
    <col min="5" max="12" width="10.33203125" customWidth="1"/>
    <col min="13" max="13" width="10.33203125" style="28" customWidth="1"/>
    <col min="14" max="15" width="10.33203125" customWidth="1"/>
  </cols>
  <sheetData>
    <row r="1" spans="2:14" ht="46.2" x14ac:dyDescent="0.3">
      <c r="B1" s="96" t="s">
        <v>97</v>
      </c>
      <c r="C1" s="96"/>
      <c r="D1" s="96"/>
      <c r="E1" s="96"/>
      <c r="F1" s="96"/>
      <c r="G1" s="96"/>
      <c r="H1" s="96"/>
      <c r="I1" s="96"/>
      <c r="J1" s="96"/>
      <c r="K1" s="96"/>
      <c r="M1"/>
    </row>
    <row r="2" spans="2:14" ht="15" thickBot="1" x14ac:dyDescent="0.35">
      <c r="M2"/>
    </row>
    <row r="3" spans="2:14" ht="15" thickBot="1" x14ac:dyDescent="0.35">
      <c r="B3" s="3"/>
      <c r="C3" s="97" t="s">
        <v>23</v>
      </c>
      <c r="D3" s="98"/>
      <c r="E3" s="99"/>
      <c r="F3" s="4">
        <v>1</v>
      </c>
      <c r="G3" s="4">
        <v>2</v>
      </c>
      <c r="H3" s="4">
        <v>3</v>
      </c>
      <c r="I3" s="5">
        <v>4</v>
      </c>
      <c r="J3" s="5">
        <v>5</v>
      </c>
      <c r="K3" s="5">
        <v>6</v>
      </c>
      <c r="L3" s="6" t="s">
        <v>24</v>
      </c>
      <c r="M3" s="4" t="s">
        <v>25</v>
      </c>
      <c r="N3" s="7" t="s">
        <v>26</v>
      </c>
    </row>
    <row r="4" spans="2:14" ht="21" x14ac:dyDescent="0.3">
      <c r="B4" s="100">
        <v>1</v>
      </c>
      <c r="C4" s="101" t="s">
        <v>99</v>
      </c>
      <c r="D4" s="102"/>
      <c r="E4" s="103"/>
      <c r="F4" s="8" t="s">
        <v>27</v>
      </c>
      <c r="G4" s="9" t="str">
        <f ca="1">INDIRECT(ADDRESS(27,6))&amp;":"&amp;INDIRECT(ADDRESS(27,7))</f>
        <v>13:4</v>
      </c>
      <c r="H4" s="9" t="str">
        <f ca="1">INDIRECT(ADDRESS(31,7))&amp;":"&amp;INDIRECT(ADDRESS(31,6))</f>
        <v>8:9</v>
      </c>
      <c r="I4" s="9" t="str">
        <f ca="1">INDIRECT(ADDRESS(36,6))&amp;":"&amp;INDIRECT(ADDRESS(36,7))</f>
        <v>8:7</v>
      </c>
      <c r="J4" s="9" t="str">
        <f ca="1">INDIRECT(ADDRESS(42,7))&amp;":"&amp;INDIRECT(ADDRESS(42,6))</f>
        <v>2:10</v>
      </c>
      <c r="K4" s="10" t="str">
        <f ca="1">INDIRECT(ADDRESS(20,6))&amp;":"&amp;INDIRECT(ADDRESS(20,7))</f>
        <v>9:8</v>
      </c>
      <c r="L4" s="104">
        <f ca="1">IF(COUNT(F5:K5)=0,"",COUNTIF(F5:K5,"&gt;0")+0.5*COUNTIF(F5:K5,0))</f>
        <v>3</v>
      </c>
      <c r="M4" s="11"/>
      <c r="N4" s="95">
        <v>3</v>
      </c>
    </row>
    <row r="5" spans="2:14" ht="21" x14ac:dyDescent="0.3">
      <c r="B5" s="93"/>
      <c r="C5" s="83"/>
      <c r="D5" s="84"/>
      <c r="E5" s="85"/>
      <c r="F5" s="12" t="s">
        <v>27</v>
      </c>
      <c r="G5" s="13">
        <f ca="1">IF(LEN(INDIRECT(ADDRESS(ROW()-1, COLUMN())))=1,"",INDIRECT(ADDRESS(27,6))-INDIRECT(ADDRESS(27,7)))</f>
        <v>9</v>
      </c>
      <c r="H5" s="13">
        <f ca="1">IF(LEN(INDIRECT(ADDRESS(ROW()-1, COLUMN())))=1,"",INDIRECT(ADDRESS(31,7))-INDIRECT(ADDRESS(31,6)))</f>
        <v>-1</v>
      </c>
      <c r="I5" s="13">
        <f ca="1">IF(LEN(INDIRECT(ADDRESS(ROW()-1, COLUMN())))=1,"",INDIRECT(ADDRESS(36,6))-INDIRECT(ADDRESS(36,7)))</f>
        <v>1</v>
      </c>
      <c r="J5" s="13">
        <f ca="1">IF(LEN(INDIRECT(ADDRESS(ROW()-1, COLUMN())))=1,"",INDIRECT(ADDRESS(42,7))-INDIRECT(ADDRESS(42,6)))</f>
        <v>-8</v>
      </c>
      <c r="K5" s="14">
        <f ca="1">IF(LEN(INDIRECT(ADDRESS(ROW()-1, COLUMN())))=1,"",INDIRECT(ADDRESS(20,6))-INDIRECT(ADDRESS(20,7)))</f>
        <v>1</v>
      </c>
      <c r="L5" s="89"/>
      <c r="M5" s="13">
        <f ca="1">IF(COUNT(F5:K5)=0,"",SUM(F5:K5))</f>
        <v>2</v>
      </c>
      <c r="N5" s="94"/>
    </row>
    <row r="6" spans="2:14" ht="21" x14ac:dyDescent="0.3">
      <c r="B6" s="81">
        <v>2</v>
      </c>
      <c r="C6" s="83" t="s">
        <v>91</v>
      </c>
      <c r="D6" s="84"/>
      <c r="E6" s="85"/>
      <c r="F6" s="15" t="str">
        <f ca="1">INDIRECT(ADDRESS(27,7))&amp;":"&amp;INDIRECT(ADDRESS(27,6))</f>
        <v>4:13</v>
      </c>
      <c r="G6" s="16" t="s">
        <v>27</v>
      </c>
      <c r="H6" s="17" t="str">
        <f ca="1">INDIRECT(ADDRESS(37,6))&amp;":"&amp;INDIRECT(ADDRESS(37,7))</f>
        <v>13:11</v>
      </c>
      <c r="I6" s="17" t="str">
        <f ca="1">INDIRECT(ADDRESS(41,7))&amp;":"&amp;INDIRECT(ADDRESS(41,6))</f>
        <v>13:7</v>
      </c>
      <c r="J6" s="17" t="str">
        <f ca="1">INDIRECT(ADDRESS(21,6))&amp;":"&amp;INDIRECT(ADDRESS(21,7))</f>
        <v>13:3</v>
      </c>
      <c r="K6" s="18" t="str">
        <f ca="1">INDIRECT(ADDRESS(30,6))&amp;":"&amp;INDIRECT(ADDRESS(30,7))</f>
        <v>13:12</v>
      </c>
      <c r="L6" s="89">
        <f ca="1">IF(COUNT(F7:K7)=0,"",COUNTIF(F7:K7,"&gt;0")+0.5*COUNTIF(F7:K7,0))</f>
        <v>4</v>
      </c>
      <c r="M6" s="13"/>
      <c r="N6" s="91">
        <v>1</v>
      </c>
    </row>
    <row r="7" spans="2:14" ht="21" x14ac:dyDescent="0.3">
      <c r="B7" s="93"/>
      <c r="C7" s="83"/>
      <c r="D7" s="84"/>
      <c r="E7" s="85"/>
      <c r="F7" s="19">
        <f ca="1">IF(LEN(INDIRECT(ADDRESS(ROW()-1, COLUMN())))=1,"",INDIRECT(ADDRESS(27,7))-INDIRECT(ADDRESS(27,6)))</f>
        <v>-9</v>
      </c>
      <c r="G7" s="20" t="s">
        <v>27</v>
      </c>
      <c r="H7" s="13">
        <f ca="1">IF(LEN(INDIRECT(ADDRESS(ROW()-1, COLUMN())))=1,"",INDIRECT(ADDRESS(37,6))-INDIRECT(ADDRESS(37,7)))</f>
        <v>2</v>
      </c>
      <c r="I7" s="13">
        <f ca="1">IF(LEN(INDIRECT(ADDRESS(ROW()-1, COLUMN())))=1,"",INDIRECT(ADDRESS(41,7))-INDIRECT(ADDRESS(41,6)))</f>
        <v>6</v>
      </c>
      <c r="J7" s="13">
        <f ca="1">IF(LEN(INDIRECT(ADDRESS(ROW()-1, COLUMN())))=1,"",INDIRECT(ADDRESS(21,6))-INDIRECT(ADDRESS(21,7)))</f>
        <v>10</v>
      </c>
      <c r="K7" s="14">
        <f ca="1">IF(LEN(INDIRECT(ADDRESS(ROW()-1, COLUMN())))=1,"",INDIRECT(ADDRESS(30,6))-INDIRECT(ADDRESS(30,7)))</f>
        <v>1</v>
      </c>
      <c r="L7" s="89"/>
      <c r="M7" s="13">
        <f ca="1">IF(COUNT(F7:K7)=0,"",SUM(F7:K7))</f>
        <v>10</v>
      </c>
      <c r="N7" s="94"/>
    </row>
    <row r="8" spans="2:14" ht="21" x14ac:dyDescent="0.3">
      <c r="B8" s="81">
        <v>3</v>
      </c>
      <c r="C8" s="83" t="s">
        <v>22</v>
      </c>
      <c r="D8" s="84"/>
      <c r="E8" s="85"/>
      <c r="F8" s="15" t="str">
        <f ca="1">INDIRECT(ADDRESS(31,6))&amp;":"&amp;INDIRECT(ADDRESS(31,7))</f>
        <v>9:8</v>
      </c>
      <c r="G8" s="17" t="str">
        <f ca="1">INDIRECT(ADDRESS(37,7))&amp;":"&amp;INDIRECT(ADDRESS(37,6))</f>
        <v>11:13</v>
      </c>
      <c r="H8" s="16" t="s">
        <v>27</v>
      </c>
      <c r="I8" s="17" t="str">
        <f ca="1">INDIRECT(ADDRESS(22,6))&amp;":"&amp;INDIRECT(ADDRESS(22,7))</f>
        <v>11:6</v>
      </c>
      <c r="J8" s="17" t="str">
        <f ca="1">INDIRECT(ADDRESS(26,7))&amp;":"&amp;INDIRECT(ADDRESS(26,6))</f>
        <v>5:10</v>
      </c>
      <c r="K8" s="18" t="str">
        <f ca="1">INDIRECT(ADDRESS(40,6))&amp;":"&amp;INDIRECT(ADDRESS(40,7))</f>
        <v>13:3</v>
      </c>
      <c r="L8" s="89">
        <f ca="1">IF(COUNT(F9:K9)=0,"",COUNTIF(F9:K9,"&gt;0")+0.5*COUNTIF(F9:K9,0))</f>
        <v>3</v>
      </c>
      <c r="M8" s="13"/>
      <c r="N8" s="91">
        <v>2</v>
      </c>
    </row>
    <row r="9" spans="2:14" ht="21" x14ac:dyDescent="0.3">
      <c r="B9" s="93"/>
      <c r="C9" s="83"/>
      <c r="D9" s="84"/>
      <c r="E9" s="85"/>
      <c r="F9" s="19">
        <f ca="1">IF(LEN(INDIRECT(ADDRESS(ROW()-1, COLUMN())))=1,"",INDIRECT(ADDRESS(31,6))-INDIRECT(ADDRESS(31,7)))</f>
        <v>1</v>
      </c>
      <c r="G9" s="13">
        <f ca="1">IF(LEN(INDIRECT(ADDRESS(ROW()-1, COLUMN())))=1,"",INDIRECT(ADDRESS(37,7))-INDIRECT(ADDRESS(37,6)))</f>
        <v>-2</v>
      </c>
      <c r="H9" s="20" t="s">
        <v>27</v>
      </c>
      <c r="I9" s="13">
        <f ca="1">IF(LEN(INDIRECT(ADDRESS(ROW()-1, COLUMN())))=1,"",INDIRECT(ADDRESS(22,6))-INDIRECT(ADDRESS(22,7)))</f>
        <v>5</v>
      </c>
      <c r="J9" s="13">
        <f ca="1">IF(LEN(INDIRECT(ADDRESS(ROW()-1, COLUMN())))=1,"",INDIRECT(ADDRESS(26,7))-INDIRECT(ADDRESS(26,6)))</f>
        <v>-5</v>
      </c>
      <c r="K9" s="14">
        <f ca="1">IF(LEN(INDIRECT(ADDRESS(ROW()-1, COLUMN())))=1,"",INDIRECT(ADDRESS(40,6))-INDIRECT(ADDRESS(40,7)))</f>
        <v>10</v>
      </c>
      <c r="L9" s="89"/>
      <c r="M9" s="13">
        <f ca="1">IF(COUNT(F9:K9)=0,"",SUM(F9:K9))</f>
        <v>9</v>
      </c>
      <c r="N9" s="94"/>
    </row>
    <row r="10" spans="2:14" ht="21" x14ac:dyDescent="0.3">
      <c r="B10" s="81">
        <v>4</v>
      </c>
      <c r="C10" s="83" t="s">
        <v>80</v>
      </c>
      <c r="D10" s="84"/>
      <c r="E10" s="85"/>
      <c r="F10" s="15" t="str">
        <f ca="1">INDIRECT(ADDRESS(36,7))&amp;":"&amp;INDIRECT(ADDRESS(36,6))</f>
        <v>7:8</v>
      </c>
      <c r="G10" s="17" t="str">
        <f ca="1">INDIRECT(ADDRESS(41,6))&amp;":"&amp;INDIRECT(ADDRESS(41,7))</f>
        <v>7:13</v>
      </c>
      <c r="H10" s="17" t="str">
        <f ca="1">INDIRECT(ADDRESS(22,7))&amp;":"&amp;INDIRECT(ADDRESS(22,6))</f>
        <v>6:11</v>
      </c>
      <c r="I10" s="16" t="s">
        <v>27</v>
      </c>
      <c r="J10" s="17" t="str">
        <f ca="1">INDIRECT(ADDRESS(32,6))&amp;":"&amp;INDIRECT(ADDRESS(32,7))</f>
        <v>10:9</v>
      </c>
      <c r="K10" s="18" t="str">
        <f ca="1">INDIRECT(ADDRESS(25,7))&amp;":"&amp;INDIRECT(ADDRESS(25,6))</f>
        <v>7:5</v>
      </c>
      <c r="L10" s="89">
        <f ca="1">IF(COUNT(F11:K11)=0,"",COUNTIF(F11:K11,"&gt;0")+0.5*COUNTIF(F11:K11,0))</f>
        <v>2</v>
      </c>
      <c r="M10" s="13"/>
      <c r="N10" s="91">
        <v>4</v>
      </c>
    </row>
    <row r="11" spans="2:14" ht="21" x14ac:dyDescent="0.3">
      <c r="B11" s="93"/>
      <c r="C11" s="83"/>
      <c r="D11" s="84"/>
      <c r="E11" s="85"/>
      <c r="F11" s="19">
        <f ca="1">IF(LEN(INDIRECT(ADDRESS(ROW()-1, COLUMN())))=1,"",INDIRECT(ADDRESS(36,7))-INDIRECT(ADDRESS(36,6)))</f>
        <v>-1</v>
      </c>
      <c r="G11" s="13">
        <f ca="1">IF(LEN(INDIRECT(ADDRESS(ROW()-1, COLUMN())))=1,"",INDIRECT(ADDRESS(41,6))-INDIRECT(ADDRESS(41,7)))</f>
        <v>-6</v>
      </c>
      <c r="H11" s="13">
        <f ca="1">IF(LEN(INDIRECT(ADDRESS(ROW()-1, COLUMN())))=1,"",INDIRECT(ADDRESS(22,7))-INDIRECT(ADDRESS(22,6)))</f>
        <v>-5</v>
      </c>
      <c r="I11" s="20" t="s">
        <v>27</v>
      </c>
      <c r="J11" s="13">
        <f ca="1">IF(LEN(INDIRECT(ADDRESS(ROW()-1, COLUMN())))=1,"",INDIRECT(ADDRESS(32,6))-INDIRECT(ADDRESS(32,7)))</f>
        <v>1</v>
      </c>
      <c r="K11" s="14">
        <f ca="1">IF(LEN(INDIRECT(ADDRESS(ROW()-1, COLUMN())))=1,"",INDIRECT(ADDRESS(25,7))-INDIRECT(ADDRESS(25,6)))</f>
        <v>2</v>
      </c>
      <c r="L11" s="89"/>
      <c r="M11" s="13">
        <f ca="1">IF(COUNT(F11:K11)=0,"",SUM(F11:K11))</f>
        <v>-9</v>
      </c>
      <c r="N11" s="94"/>
    </row>
    <row r="12" spans="2:14" ht="21" x14ac:dyDescent="0.3">
      <c r="B12" s="81">
        <v>5</v>
      </c>
      <c r="C12" s="83" t="s">
        <v>92</v>
      </c>
      <c r="D12" s="84"/>
      <c r="E12" s="85"/>
      <c r="F12" s="15" t="str">
        <f ca="1">INDIRECT(ADDRESS(42,6))&amp;":"&amp;INDIRECT(ADDRESS(42,7))</f>
        <v>10:2</v>
      </c>
      <c r="G12" s="17" t="str">
        <f ca="1">INDIRECT(ADDRESS(21,7))&amp;":"&amp;INDIRECT(ADDRESS(21,6))</f>
        <v>3:13</v>
      </c>
      <c r="H12" s="17" t="str">
        <f ca="1">INDIRECT(ADDRESS(26,6))&amp;":"&amp;INDIRECT(ADDRESS(26,7))</f>
        <v>10:5</v>
      </c>
      <c r="I12" s="17" t="str">
        <f ca="1">INDIRECT(ADDRESS(32,7))&amp;":"&amp;INDIRECT(ADDRESS(32,6))</f>
        <v>9:10</v>
      </c>
      <c r="J12" s="16" t="s">
        <v>27</v>
      </c>
      <c r="K12" s="18" t="str">
        <f ca="1">INDIRECT(ADDRESS(35,7))&amp;":"&amp;INDIRECT(ADDRESS(35,6))</f>
        <v>6:7</v>
      </c>
      <c r="L12" s="89">
        <f ca="1">IF(COUNT(F13:K13)=0,"",COUNTIF(F13:K13,"&gt;0")+0.5*COUNTIF(F13:K13,0))</f>
        <v>2</v>
      </c>
      <c r="M12" s="13"/>
      <c r="N12" s="91">
        <v>5</v>
      </c>
    </row>
    <row r="13" spans="2:14" ht="21" x14ac:dyDescent="0.3">
      <c r="B13" s="93"/>
      <c r="C13" s="83"/>
      <c r="D13" s="84"/>
      <c r="E13" s="85"/>
      <c r="F13" s="19">
        <f ca="1">IF(LEN(INDIRECT(ADDRESS(ROW()-1, COLUMN())))=1,"",INDIRECT(ADDRESS(42,6))-INDIRECT(ADDRESS(42,7)))</f>
        <v>8</v>
      </c>
      <c r="G13" s="13">
        <f ca="1">IF(LEN(INDIRECT(ADDRESS(ROW()-1, COLUMN())))=1,"",INDIRECT(ADDRESS(21,7))-INDIRECT(ADDRESS(21,6)))</f>
        <v>-10</v>
      </c>
      <c r="H13" s="13">
        <f ca="1">IF(LEN(INDIRECT(ADDRESS(ROW()-1, COLUMN())))=1,"",INDIRECT(ADDRESS(26,6))-INDIRECT(ADDRESS(26,7)))</f>
        <v>5</v>
      </c>
      <c r="I13" s="13">
        <f ca="1">IF(LEN(INDIRECT(ADDRESS(ROW()-1, COLUMN())))=1,"",INDIRECT(ADDRESS(32,7))-INDIRECT(ADDRESS(32,6)))</f>
        <v>-1</v>
      </c>
      <c r="J13" s="20" t="s">
        <v>27</v>
      </c>
      <c r="K13" s="14">
        <f ca="1">IF(LEN(INDIRECT(ADDRESS(ROW()-1, COLUMN())))=1,"",INDIRECT(ADDRESS(35,7))-INDIRECT(ADDRESS(35,6)))</f>
        <v>-1</v>
      </c>
      <c r="L13" s="89"/>
      <c r="M13" s="13">
        <f ca="1">IF(COUNT(F13:K13)=0,"",SUM(F13:K13))</f>
        <v>1</v>
      </c>
      <c r="N13" s="94"/>
    </row>
    <row r="14" spans="2:14" ht="21" x14ac:dyDescent="0.3">
      <c r="B14" s="81">
        <v>6</v>
      </c>
      <c r="C14" s="83" t="s">
        <v>90</v>
      </c>
      <c r="D14" s="84"/>
      <c r="E14" s="85"/>
      <c r="F14" s="15" t="str">
        <f ca="1">INDIRECT(ADDRESS(20,7))&amp;":"&amp;INDIRECT(ADDRESS(20,6))</f>
        <v>8:9</v>
      </c>
      <c r="G14" s="17" t="str">
        <f ca="1">INDIRECT(ADDRESS(30,7))&amp;":"&amp;INDIRECT(ADDRESS(30,6))</f>
        <v>12:13</v>
      </c>
      <c r="H14" s="17" t="str">
        <f ca="1">INDIRECT(ADDRESS(40,7))&amp;":"&amp;INDIRECT(ADDRESS(40,6))</f>
        <v>3:13</v>
      </c>
      <c r="I14" s="17" t="str">
        <f ca="1">INDIRECT(ADDRESS(25,6))&amp;":"&amp;INDIRECT(ADDRESS(25,7))</f>
        <v>5:7</v>
      </c>
      <c r="J14" s="17" t="str">
        <f ca="1">INDIRECT(ADDRESS(35,6))&amp;":"&amp;INDIRECT(ADDRESS(35,7))</f>
        <v>7:6</v>
      </c>
      <c r="K14" s="21" t="s">
        <v>27</v>
      </c>
      <c r="L14" s="89">
        <f ca="1">IF(COUNT(F15:K15)=0,"",COUNTIF(F15:K15,"&gt;0")+0.5*COUNTIF(F15:K15,0))</f>
        <v>1</v>
      </c>
      <c r="M14" s="13"/>
      <c r="N14" s="91">
        <v>6</v>
      </c>
    </row>
    <row r="15" spans="2:14" ht="21.6" thickBot="1" x14ac:dyDescent="0.35">
      <c r="B15" s="82"/>
      <c r="C15" s="86"/>
      <c r="D15" s="87"/>
      <c r="E15" s="88"/>
      <c r="F15" s="22">
        <f ca="1">IF(LEN(INDIRECT(ADDRESS(ROW()-1, COLUMN())))=1,"",INDIRECT(ADDRESS(20,7))-INDIRECT(ADDRESS(20,6)))</f>
        <v>-1</v>
      </c>
      <c r="G15" s="23">
        <f ca="1">IF(LEN(INDIRECT(ADDRESS(ROW()-1, COLUMN())))=1,"",INDIRECT(ADDRESS(30,7))-INDIRECT(ADDRESS(30,6)))</f>
        <v>-1</v>
      </c>
      <c r="H15" s="23">
        <f ca="1">IF(LEN(INDIRECT(ADDRESS(ROW()-1, COLUMN())))=1,"",INDIRECT(ADDRESS(40,7))-INDIRECT(ADDRESS(40,6)))</f>
        <v>-10</v>
      </c>
      <c r="I15" s="23">
        <f ca="1">IF(LEN(INDIRECT(ADDRESS(ROW()-1, COLUMN())))=1,"",INDIRECT(ADDRESS(25,6))-INDIRECT(ADDRESS(25,7)))</f>
        <v>-2</v>
      </c>
      <c r="J15" s="23">
        <f ca="1">IF(LEN(INDIRECT(ADDRESS(ROW()-1, COLUMN())))=1,"",INDIRECT(ADDRESS(35,6))-INDIRECT(ADDRESS(35,7)))</f>
        <v>1</v>
      </c>
      <c r="K15" s="24" t="s">
        <v>27</v>
      </c>
      <c r="L15" s="90"/>
      <c r="M15" s="23">
        <f ca="1">IF(COUNT(F15:K15)=0,"",SUM(F15:K15))</f>
        <v>-13</v>
      </c>
      <c r="N15" s="92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0" t="s">
        <v>28</v>
      </c>
      <c r="C19" s="80"/>
      <c r="D19" s="80"/>
      <c r="E19" s="80"/>
      <c r="F19" s="80"/>
      <c r="G19" s="80"/>
      <c r="H19" s="80"/>
      <c r="I19" s="80"/>
      <c r="J19" s="80"/>
      <c r="K19" s="80"/>
      <c r="M19"/>
    </row>
    <row r="20" spans="2:13" ht="18.600000000000001" thickBot="1" x14ac:dyDescent="0.35">
      <c r="B20" s="25">
        <v>1</v>
      </c>
      <c r="C20" s="77" t="str">
        <f ca="1">IF(ISBLANK(INDIRECT(ADDRESS(B20*2+2,3))),"",INDIRECT(ADDRESS(B20*2+2,3)))</f>
        <v>Триплет Х</v>
      </c>
      <c r="D20" s="77"/>
      <c r="E20" s="78"/>
      <c r="F20" s="26">
        <v>9</v>
      </c>
      <c r="G20" s="27">
        <v>8</v>
      </c>
      <c r="H20" s="79" t="str">
        <f ca="1">IF(ISBLANK(INDIRECT(ADDRESS(K20*2+2,3))),"",INDIRECT(ADDRESS(K20*2+2,3)))</f>
        <v>ЧернаяМамба</v>
      </c>
      <c r="I20" s="77"/>
      <c r="J20" s="77"/>
      <c r="K20" s="25">
        <v>6</v>
      </c>
      <c r="L20" s="68" t="s">
        <v>29</v>
      </c>
      <c r="M20" s="69">
        <v>3</v>
      </c>
    </row>
    <row r="21" spans="2:13" ht="18.600000000000001" thickBot="1" x14ac:dyDescent="0.35">
      <c r="B21" s="25">
        <v>2</v>
      </c>
      <c r="C21" s="77" t="str">
        <f ca="1">IF(ISBLANK(INDIRECT(ADDRESS(B21*2+2,3))),"",INDIRECT(ADDRESS(B21*2+2,3)))</f>
        <v>Валькирии</v>
      </c>
      <c r="D21" s="77"/>
      <c r="E21" s="78"/>
      <c r="F21" s="26">
        <v>13</v>
      </c>
      <c r="G21" s="27">
        <v>3</v>
      </c>
      <c r="H21" s="79" t="str">
        <f ca="1">IF(ISBLANK(INDIRECT(ADDRESS(K21*2+2,3))),"",INDIRECT(ADDRESS(K21*2+2,3)))</f>
        <v>Торонто</v>
      </c>
      <c r="I21" s="77"/>
      <c r="J21" s="77"/>
      <c r="K21" s="25">
        <v>5</v>
      </c>
      <c r="L21" s="68" t="s">
        <v>29</v>
      </c>
      <c r="M21" s="69">
        <v>4</v>
      </c>
    </row>
    <row r="22" spans="2:13" ht="18.600000000000001" thickBot="1" x14ac:dyDescent="0.35">
      <c r="B22" s="25">
        <v>3</v>
      </c>
      <c r="C22" s="77" t="str">
        <f ca="1">IF(ISBLANK(INDIRECT(ADDRESS(B22*2+2,3))),"",INDIRECT(ADDRESS(B22*2+2,3)))</f>
        <v>Экип Каскет</v>
      </c>
      <c r="D22" s="77"/>
      <c r="E22" s="78"/>
      <c r="F22" s="26">
        <v>11</v>
      </c>
      <c r="G22" s="27">
        <v>6</v>
      </c>
      <c r="H22" s="79" t="str">
        <f ca="1">IF(ISBLANK(INDIRECT(ADDRESS(K22*2+2,3))),"",INDIRECT(ADDRESS(K22*2+2,3)))</f>
        <v>Авант</v>
      </c>
      <c r="I22" s="77"/>
      <c r="J22" s="77"/>
      <c r="K22" s="25">
        <v>4</v>
      </c>
      <c r="L22" s="68" t="s">
        <v>29</v>
      </c>
      <c r="M22" s="69">
        <v>5</v>
      </c>
    </row>
    <row r="23" spans="2:13" ht="30" customHeight="1" x14ac:dyDescent="0.3">
      <c r="L23" s="30"/>
    </row>
    <row r="24" spans="2:13" ht="21.6" thickBot="1" x14ac:dyDescent="0.35">
      <c r="B24" s="80" t="s">
        <v>30</v>
      </c>
      <c r="C24" s="80"/>
      <c r="D24" s="80"/>
      <c r="E24" s="80"/>
      <c r="F24" s="80"/>
      <c r="G24" s="80"/>
      <c r="H24" s="80"/>
      <c r="I24" s="80"/>
      <c r="J24" s="80"/>
      <c r="K24" s="80"/>
      <c r="L24" s="30"/>
    </row>
    <row r="25" spans="2:13" ht="18.600000000000001" thickBot="1" x14ac:dyDescent="0.35">
      <c r="B25" s="25">
        <v>6</v>
      </c>
      <c r="C25" s="77" t="str">
        <f ca="1">IF(ISBLANK(INDIRECT(ADDRESS(B25*2+2,3))),"",INDIRECT(ADDRESS(B25*2+2,3)))</f>
        <v>ЧернаяМамба</v>
      </c>
      <c r="D25" s="77"/>
      <c r="E25" s="78"/>
      <c r="F25" s="26">
        <v>5</v>
      </c>
      <c r="G25" s="27">
        <v>7</v>
      </c>
      <c r="H25" s="79" t="str">
        <f ca="1">IF(ISBLANK(INDIRECT(ADDRESS(K25*2+2,3))),"",INDIRECT(ADDRESS(K25*2+2,3)))</f>
        <v>Авант</v>
      </c>
      <c r="I25" s="77"/>
      <c r="J25" s="77"/>
      <c r="K25" s="25">
        <v>4</v>
      </c>
      <c r="L25" s="68" t="s">
        <v>29</v>
      </c>
      <c r="M25" s="69">
        <v>7</v>
      </c>
    </row>
    <row r="26" spans="2:13" ht="18.600000000000001" thickBot="1" x14ac:dyDescent="0.35">
      <c r="B26" s="25">
        <v>5</v>
      </c>
      <c r="C26" s="77" t="str">
        <f ca="1">IF(ISBLANK(INDIRECT(ADDRESS(B26*2+2,3))),"",INDIRECT(ADDRESS(B26*2+2,3)))</f>
        <v>Торонто</v>
      </c>
      <c r="D26" s="77"/>
      <c r="E26" s="78"/>
      <c r="F26" s="26">
        <v>10</v>
      </c>
      <c r="G26" s="27">
        <v>5</v>
      </c>
      <c r="H26" s="79" t="str">
        <f ca="1">IF(ISBLANK(INDIRECT(ADDRESS(K26*2+2,3))),"",INDIRECT(ADDRESS(K26*2+2,3)))</f>
        <v>Экип Каскет</v>
      </c>
      <c r="I26" s="77"/>
      <c r="J26" s="77"/>
      <c r="K26" s="25">
        <v>3</v>
      </c>
      <c r="L26" s="68" t="s">
        <v>29</v>
      </c>
      <c r="M26" s="69">
        <v>8</v>
      </c>
    </row>
    <row r="27" spans="2:13" ht="18.600000000000001" thickBot="1" x14ac:dyDescent="0.35">
      <c r="B27" s="25">
        <v>1</v>
      </c>
      <c r="C27" s="77" t="str">
        <f ca="1">IF(ISBLANK(INDIRECT(ADDRESS(B27*2+2,3))),"",INDIRECT(ADDRESS(B27*2+2,3)))</f>
        <v>Триплет Х</v>
      </c>
      <c r="D27" s="77"/>
      <c r="E27" s="78"/>
      <c r="F27" s="26">
        <v>13</v>
      </c>
      <c r="G27" s="27">
        <v>4</v>
      </c>
      <c r="H27" s="79" t="str">
        <f ca="1">IF(ISBLANK(INDIRECT(ADDRESS(K27*2+2,3))),"",INDIRECT(ADDRESS(K27*2+2,3)))</f>
        <v>Валькирии</v>
      </c>
      <c r="I27" s="77"/>
      <c r="J27" s="77"/>
      <c r="K27" s="25">
        <v>2</v>
      </c>
      <c r="L27" s="68" t="s">
        <v>29</v>
      </c>
      <c r="M27" s="69">
        <v>9</v>
      </c>
    </row>
    <row r="28" spans="2:13" ht="30" customHeight="1" x14ac:dyDescent="0.3">
      <c r="L28" s="30"/>
    </row>
    <row r="29" spans="2:13" ht="21.6" thickBot="1" x14ac:dyDescent="0.35">
      <c r="B29" s="80" t="s">
        <v>31</v>
      </c>
      <c r="C29" s="80"/>
      <c r="D29" s="80"/>
      <c r="E29" s="80"/>
      <c r="F29" s="80"/>
      <c r="G29" s="80"/>
      <c r="H29" s="80"/>
      <c r="I29" s="80"/>
      <c r="J29" s="80"/>
      <c r="K29" s="80"/>
      <c r="L29" s="30"/>
    </row>
    <row r="30" spans="2:13" ht="18.600000000000001" thickBot="1" x14ac:dyDescent="0.35">
      <c r="B30" s="25">
        <v>2</v>
      </c>
      <c r="C30" s="77" t="str">
        <f ca="1">IF(ISBLANK(INDIRECT(ADDRESS(B30*2+2,3))),"",INDIRECT(ADDRESS(B30*2+2,3)))</f>
        <v>Валькирии</v>
      </c>
      <c r="D30" s="77"/>
      <c r="E30" s="78"/>
      <c r="F30" s="26">
        <v>13</v>
      </c>
      <c r="G30" s="27">
        <v>12</v>
      </c>
      <c r="H30" s="79" t="str">
        <f ca="1">IF(ISBLANK(INDIRECT(ADDRESS(K30*2+2,3))),"",INDIRECT(ADDRESS(K30*2+2,3)))</f>
        <v>ЧернаяМамба</v>
      </c>
      <c r="I30" s="77"/>
      <c r="J30" s="77"/>
      <c r="K30" s="25">
        <v>6</v>
      </c>
      <c r="L30" s="68" t="s">
        <v>29</v>
      </c>
      <c r="M30" s="69">
        <v>11</v>
      </c>
    </row>
    <row r="31" spans="2:13" ht="18.600000000000001" thickBot="1" x14ac:dyDescent="0.35">
      <c r="B31" s="25">
        <v>3</v>
      </c>
      <c r="C31" s="77" t="str">
        <f ca="1">IF(ISBLANK(INDIRECT(ADDRESS(B31*2+2,3))),"",INDIRECT(ADDRESS(B31*2+2,3)))</f>
        <v>Экип Каскет</v>
      </c>
      <c r="D31" s="77"/>
      <c r="E31" s="78"/>
      <c r="F31" s="26">
        <v>9</v>
      </c>
      <c r="G31" s="27">
        <v>8</v>
      </c>
      <c r="H31" s="79" t="str">
        <f ca="1">IF(ISBLANK(INDIRECT(ADDRESS(K31*2+2,3))),"",INDIRECT(ADDRESS(K31*2+2,3)))</f>
        <v>Триплет Х</v>
      </c>
      <c r="I31" s="77"/>
      <c r="J31" s="77"/>
      <c r="K31" s="25">
        <v>1</v>
      </c>
      <c r="L31" s="68" t="s">
        <v>29</v>
      </c>
      <c r="M31" s="69">
        <v>12</v>
      </c>
    </row>
    <row r="32" spans="2:13" ht="18.600000000000001" thickBot="1" x14ac:dyDescent="0.35">
      <c r="B32" s="25">
        <v>4</v>
      </c>
      <c r="C32" s="77" t="str">
        <f ca="1">IF(ISBLANK(INDIRECT(ADDRESS(B32*2+2,3))),"",INDIRECT(ADDRESS(B32*2+2,3)))</f>
        <v>Авант</v>
      </c>
      <c r="D32" s="77"/>
      <c r="E32" s="78"/>
      <c r="F32" s="26">
        <v>10</v>
      </c>
      <c r="G32" s="27">
        <v>9</v>
      </c>
      <c r="H32" s="79" t="str">
        <f ca="1">IF(ISBLANK(INDIRECT(ADDRESS(K32*2+2,3))),"",INDIRECT(ADDRESS(K32*2+2,3)))</f>
        <v>Торонто</v>
      </c>
      <c r="I32" s="77"/>
      <c r="J32" s="77"/>
      <c r="K32" s="25">
        <v>5</v>
      </c>
      <c r="L32" s="68" t="s">
        <v>29</v>
      </c>
      <c r="M32" s="69">
        <v>1</v>
      </c>
    </row>
    <row r="33" spans="2:13" ht="30" customHeight="1" x14ac:dyDescent="0.3">
      <c r="L33" s="30"/>
    </row>
    <row r="34" spans="2:13" ht="21.6" thickBot="1" x14ac:dyDescent="0.35">
      <c r="B34" s="80" t="s">
        <v>32</v>
      </c>
      <c r="C34" s="80"/>
      <c r="D34" s="80"/>
      <c r="E34" s="80"/>
      <c r="F34" s="80"/>
      <c r="G34" s="80"/>
      <c r="H34" s="80"/>
      <c r="I34" s="80"/>
      <c r="J34" s="80"/>
      <c r="K34" s="80"/>
      <c r="L34" s="30"/>
    </row>
    <row r="35" spans="2:13" ht="18.600000000000001" thickBot="1" x14ac:dyDescent="0.35">
      <c r="B35" s="25">
        <v>6</v>
      </c>
      <c r="C35" s="77" t="str">
        <f ca="1">IF(ISBLANK(INDIRECT(ADDRESS(B35*2+2,3))),"",INDIRECT(ADDRESS(B35*2+2,3)))</f>
        <v>ЧернаяМамба</v>
      </c>
      <c r="D35" s="77"/>
      <c r="E35" s="78"/>
      <c r="F35" s="26">
        <v>7</v>
      </c>
      <c r="G35" s="27">
        <v>6</v>
      </c>
      <c r="H35" s="79" t="str">
        <f ca="1">IF(ISBLANK(INDIRECT(ADDRESS(K35*2+2,3))),"",INDIRECT(ADDRESS(K35*2+2,3)))</f>
        <v>Торонто</v>
      </c>
      <c r="I35" s="77"/>
      <c r="J35" s="77"/>
      <c r="K35" s="25">
        <v>5</v>
      </c>
      <c r="L35" s="68" t="s">
        <v>29</v>
      </c>
      <c r="M35" s="69">
        <v>2</v>
      </c>
    </row>
    <row r="36" spans="2:13" ht="18.600000000000001" thickBot="1" x14ac:dyDescent="0.35">
      <c r="B36" s="25">
        <v>1</v>
      </c>
      <c r="C36" s="77" t="str">
        <f ca="1">IF(ISBLANK(INDIRECT(ADDRESS(B36*2+2,3))),"",INDIRECT(ADDRESS(B36*2+2,3)))</f>
        <v>Триплет Х</v>
      </c>
      <c r="D36" s="77"/>
      <c r="E36" s="78"/>
      <c r="F36" s="26">
        <v>8</v>
      </c>
      <c r="G36" s="27">
        <v>7</v>
      </c>
      <c r="H36" s="79" t="str">
        <f ca="1">IF(ISBLANK(INDIRECT(ADDRESS(K36*2+2,3))),"",INDIRECT(ADDRESS(K36*2+2,3)))</f>
        <v>Авант</v>
      </c>
      <c r="I36" s="77"/>
      <c r="J36" s="77"/>
      <c r="K36" s="25">
        <v>4</v>
      </c>
      <c r="L36" s="68" t="s">
        <v>29</v>
      </c>
      <c r="M36" s="69">
        <v>3</v>
      </c>
    </row>
    <row r="37" spans="2:13" ht="18.600000000000001" thickBot="1" x14ac:dyDescent="0.35">
      <c r="B37" s="25">
        <v>2</v>
      </c>
      <c r="C37" s="77" t="str">
        <f ca="1">IF(ISBLANK(INDIRECT(ADDRESS(B37*2+2,3))),"",INDIRECT(ADDRESS(B37*2+2,3)))</f>
        <v>Валькирии</v>
      </c>
      <c r="D37" s="77"/>
      <c r="E37" s="78"/>
      <c r="F37" s="26">
        <v>13</v>
      </c>
      <c r="G37" s="27">
        <v>11</v>
      </c>
      <c r="H37" s="79" t="str">
        <f ca="1">IF(ISBLANK(INDIRECT(ADDRESS(K37*2+2,3))),"",INDIRECT(ADDRESS(K37*2+2,3)))</f>
        <v>Экип Каскет</v>
      </c>
      <c r="I37" s="77"/>
      <c r="J37" s="77"/>
      <c r="K37" s="25">
        <v>3</v>
      </c>
      <c r="L37" s="68" t="s">
        <v>29</v>
      </c>
      <c r="M37" s="69">
        <v>4</v>
      </c>
    </row>
    <row r="38" spans="2:13" ht="30" customHeight="1" x14ac:dyDescent="0.3">
      <c r="L38" s="30"/>
    </row>
    <row r="39" spans="2:13" ht="21.6" thickBot="1" x14ac:dyDescent="0.35">
      <c r="B39" s="80" t="s">
        <v>33</v>
      </c>
      <c r="C39" s="80"/>
      <c r="D39" s="80"/>
      <c r="E39" s="80"/>
      <c r="F39" s="80"/>
      <c r="G39" s="80"/>
      <c r="H39" s="80"/>
      <c r="I39" s="80"/>
      <c r="J39" s="80"/>
      <c r="K39" s="80"/>
      <c r="L39" s="30"/>
    </row>
    <row r="40" spans="2:13" ht="18.600000000000001" thickBot="1" x14ac:dyDescent="0.35">
      <c r="B40" s="25">
        <v>3</v>
      </c>
      <c r="C40" s="77" t="str">
        <f ca="1">IF(ISBLANK(INDIRECT(ADDRESS(B40*2+2,3))),"",INDIRECT(ADDRESS(B40*2+2,3)))</f>
        <v>Экип Каскет</v>
      </c>
      <c r="D40" s="77"/>
      <c r="E40" s="78"/>
      <c r="F40" s="26">
        <v>13</v>
      </c>
      <c r="G40" s="27">
        <v>3</v>
      </c>
      <c r="H40" s="79" t="str">
        <f ca="1">IF(ISBLANK(INDIRECT(ADDRESS(K40*2+2,3))),"",INDIRECT(ADDRESS(K40*2+2,3)))</f>
        <v>ЧернаяМамба</v>
      </c>
      <c r="I40" s="77"/>
      <c r="J40" s="77"/>
      <c r="K40" s="25">
        <v>6</v>
      </c>
      <c r="L40" s="68" t="s">
        <v>29</v>
      </c>
      <c r="M40" s="69">
        <v>8</v>
      </c>
    </row>
    <row r="41" spans="2:13" ht="18.600000000000001" thickBot="1" x14ac:dyDescent="0.35">
      <c r="B41" s="25">
        <v>4</v>
      </c>
      <c r="C41" s="77" t="str">
        <f ca="1">IF(ISBLANK(INDIRECT(ADDRESS(B41*2+2,3))),"",INDIRECT(ADDRESS(B41*2+2,3)))</f>
        <v>Авант</v>
      </c>
      <c r="D41" s="77"/>
      <c r="E41" s="78"/>
      <c r="F41" s="26">
        <v>7</v>
      </c>
      <c r="G41" s="27">
        <v>13</v>
      </c>
      <c r="H41" s="79" t="str">
        <f ca="1">IF(ISBLANK(INDIRECT(ADDRESS(K41*2+2,3))),"",INDIRECT(ADDRESS(K41*2+2,3)))</f>
        <v>Валькирии</v>
      </c>
      <c r="I41" s="77"/>
      <c r="J41" s="77"/>
      <c r="K41" s="25">
        <v>2</v>
      </c>
      <c r="L41" s="68" t="s">
        <v>29</v>
      </c>
      <c r="M41" s="69">
        <v>7</v>
      </c>
    </row>
    <row r="42" spans="2:13" ht="18.600000000000001" thickBot="1" x14ac:dyDescent="0.35">
      <c r="B42" s="25">
        <v>5</v>
      </c>
      <c r="C42" s="77" t="str">
        <f ca="1">IF(ISBLANK(INDIRECT(ADDRESS(B42*2+2,3))),"",INDIRECT(ADDRESS(B42*2+2,3)))</f>
        <v>Торонто</v>
      </c>
      <c r="D42" s="77"/>
      <c r="E42" s="78"/>
      <c r="F42" s="26">
        <v>10</v>
      </c>
      <c r="G42" s="27">
        <v>2</v>
      </c>
      <c r="H42" s="79" t="str">
        <f ca="1">IF(ISBLANK(INDIRECT(ADDRESS(K42*2+2,3))),"",INDIRECT(ADDRESS(K42*2+2,3)))</f>
        <v>Триплет Х</v>
      </c>
      <c r="I42" s="77"/>
      <c r="J42" s="77"/>
      <c r="K42" s="25">
        <v>1</v>
      </c>
      <c r="L42" s="68" t="s">
        <v>29</v>
      </c>
      <c r="M42" s="69">
        <v>6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ED96-CCC6-4E5A-944C-7D5E626679F1}">
  <dimension ref="A1:N42"/>
  <sheetViews>
    <sheetView workbookViewId="0">
      <selection activeCell="Q12" sqref="Q12"/>
    </sheetView>
  </sheetViews>
  <sheetFormatPr defaultRowHeight="14.4" x14ac:dyDescent="0.3"/>
  <cols>
    <col min="1" max="1" width="4" style="2" customWidth="1"/>
    <col min="2" max="2" width="5.109375" customWidth="1"/>
    <col min="3" max="12" width="10.33203125" customWidth="1"/>
    <col min="13" max="13" width="10.33203125" style="28" customWidth="1"/>
    <col min="14" max="15" width="10.33203125" customWidth="1"/>
  </cols>
  <sheetData>
    <row r="1" spans="2:14" ht="46.2" x14ac:dyDescent="0.3">
      <c r="B1" s="96" t="s">
        <v>98</v>
      </c>
      <c r="C1" s="96"/>
      <c r="D1" s="96"/>
      <c r="E1" s="96"/>
      <c r="F1" s="96"/>
      <c r="G1" s="96"/>
      <c r="H1" s="96"/>
      <c r="I1" s="96"/>
      <c r="J1" s="96"/>
      <c r="K1" s="96"/>
      <c r="M1"/>
    </row>
    <row r="2" spans="2:14" ht="15" thickBot="1" x14ac:dyDescent="0.35">
      <c r="M2"/>
    </row>
    <row r="3" spans="2:14" ht="15" thickBot="1" x14ac:dyDescent="0.35">
      <c r="B3" s="3"/>
      <c r="C3" s="97" t="s">
        <v>23</v>
      </c>
      <c r="D3" s="98"/>
      <c r="E3" s="99"/>
      <c r="F3" s="4">
        <v>1</v>
      </c>
      <c r="G3" s="4">
        <v>2</v>
      </c>
      <c r="H3" s="4">
        <v>3</v>
      </c>
      <c r="I3" s="5">
        <v>4</v>
      </c>
      <c r="J3" s="5">
        <v>5</v>
      </c>
      <c r="K3" s="5">
        <v>6</v>
      </c>
      <c r="L3" s="6" t="s">
        <v>24</v>
      </c>
      <c r="M3" s="4" t="s">
        <v>25</v>
      </c>
      <c r="N3" s="7" t="s">
        <v>26</v>
      </c>
    </row>
    <row r="4" spans="2:14" ht="21" x14ac:dyDescent="0.3">
      <c r="B4" s="100">
        <v>1</v>
      </c>
      <c r="C4" s="101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/>
      </c>
      <c r="D4" s="102"/>
      <c r="E4" s="103"/>
      <c r="F4" s="8" t="s">
        <v>27</v>
      </c>
      <c r="G4" s="9" t="str">
        <f ca="1">INDIRECT(ADDRESS(27,6))&amp;":"&amp;INDIRECT(ADDRESS(27,7))</f>
        <v>:</v>
      </c>
      <c r="H4" s="9" t="str">
        <f ca="1">INDIRECT(ADDRESS(31,7))&amp;":"&amp;INDIRECT(ADDRESS(31,6))</f>
        <v>:</v>
      </c>
      <c r="I4" s="9" t="str">
        <f ca="1">INDIRECT(ADDRESS(36,6))&amp;":"&amp;INDIRECT(ADDRESS(36,7))</f>
        <v>:</v>
      </c>
      <c r="J4" s="9" t="str">
        <f ca="1">INDIRECT(ADDRESS(42,7))&amp;":"&amp;INDIRECT(ADDRESS(42,6))</f>
        <v>:</v>
      </c>
      <c r="K4" s="10" t="str">
        <f ca="1">INDIRECT(ADDRESS(20,6))&amp;":"&amp;INDIRECT(ADDRESS(20,7))</f>
        <v>:</v>
      </c>
      <c r="L4" s="104" t="str">
        <f ca="1">IF(COUNT(F5:K5)=0,"",COUNTIF(F5:K5,"&gt;0")+0.5*COUNTIF(F5:K5,0))</f>
        <v/>
      </c>
      <c r="M4" s="11"/>
      <c r="N4" s="95"/>
    </row>
    <row r="5" spans="2:14" ht="21" x14ac:dyDescent="0.3">
      <c r="B5" s="93"/>
      <c r="C5" s="83"/>
      <c r="D5" s="84"/>
      <c r="E5" s="85"/>
      <c r="F5" s="12" t="s">
        <v>27</v>
      </c>
      <c r="G5" s="13" t="str">
        <f ca="1">IF(LEN(INDIRECT(ADDRESS(ROW()-1, COLUMN())))=1,"",INDIRECT(ADDRESS(27,6))-INDIRECT(ADDRESS(27,7)))</f>
        <v/>
      </c>
      <c r="H5" s="13" t="str">
        <f ca="1">IF(LEN(INDIRECT(ADDRESS(ROW()-1, COLUMN())))=1,"",INDIRECT(ADDRESS(31,7))-INDIRECT(ADDRESS(31,6)))</f>
        <v/>
      </c>
      <c r="I5" s="13" t="str">
        <f ca="1">IF(LEN(INDIRECT(ADDRESS(ROW()-1, COLUMN())))=1,"",INDIRECT(ADDRESS(36,6))-INDIRECT(ADDRESS(36,7)))</f>
        <v/>
      </c>
      <c r="J5" s="13" t="str">
        <f ca="1">IF(LEN(INDIRECT(ADDRESS(ROW()-1, COLUMN())))=1,"",INDIRECT(ADDRESS(42,7))-INDIRECT(ADDRESS(42,6)))</f>
        <v/>
      </c>
      <c r="K5" s="14" t="str">
        <f ca="1">IF(LEN(INDIRECT(ADDRESS(ROW()-1, COLUMN())))=1,"",INDIRECT(ADDRESS(20,6))-INDIRECT(ADDRESS(20,7)))</f>
        <v/>
      </c>
      <c r="L5" s="89"/>
      <c r="M5" s="13" t="str">
        <f ca="1">IF(COUNT(F5:K5)=0,"",SUM(F5:K5))</f>
        <v/>
      </c>
      <c r="N5" s="94"/>
    </row>
    <row r="6" spans="2:14" ht="21" x14ac:dyDescent="0.3">
      <c r="B6" s="81">
        <v>2</v>
      </c>
      <c r="C6" s="83" t="s">
        <v>93</v>
      </c>
      <c r="D6" s="84"/>
      <c r="E6" s="85"/>
      <c r="F6" s="15" t="str">
        <f ca="1">INDIRECT(ADDRESS(27,7))&amp;":"&amp;INDIRECT(ADDRESS(27,6))</f>
        <v>:</v>
      </c>
      <c r="G6" s="16" t="s">
        <v>27</v>
      </c>
      <c r="H6" s="17" t="str">
        <f ca="1">INDIRECT(ADDRESS(37,6))&amp;":"&amp;INDIRECT(ADDRESS(37,7))</f>
        <v>11:4</v>
      </c>
      <c r="I6" s="17" t="str">
        <f ca="1">INDIRECT(ADDRESS(41,7))&amp;":"&amp;INDIRECT(ADDRESS(41,6))</f>
        <v>:</v>
      </c>
      <c r="J6" s="17" t="str">
        <f ca="1">INDIRECT(ADDRESS(21,6))&amp;":"&amp;INDIRECT(ADDRESS(21,7))</f>
        <v>12:11</v>
      </c>
      <c r="K6" s="18" t="str">
        <f ca="1">INDIRECT(ADDRESS(30,6))&amp;":"&amp;INDIRECT(ADDRESS(30,7))</f>
        <v>8:13</v>
      </c>
      <c r="L6" s="89">
        <f ca="1">IF(COUNT(F7:K7)=0,"",COUNTIF(F7:K7,"&gt;0")+0.5*COUNTIF(F7:K7,0))</f>
        <v>2</v>
      </c>
      <c r="M6" s="13">
        <v>2</v>
      </c>
      <c r="N6" s="91">
        <v>1</v>
      </c>
    </row>
    <row r="7" spans="2:14" ht="21" x14ac:dyDescent="0.3">
      <c r="B7" s="93"/>
      <c r="C7" s="83"/>
      <c r="D7" s="84"/>
      <c r="E7" s="85"/>
      <c r="F7" s="19" t="str">
        <f ca="1">IF(LEN(INDIRECT(ADDRESS(ROW()-1, COLUMN())))=1,"",INDIRECT(ADDRESS(27,7))-INDIRECT(ADDRESS(27,6)))</f>
        <v/>
      </c>
      <c r="G7" s="20" t="s">
        <v>27</v>
      </c>
      <c r="H7" s="13">
        <f ca="1">IF(LEN(INDIRECT(ADDRESS(ROW()-1, COLUMN())))=1,"",INDIRECT(ADDRESS(37,6))-INDIRECT(ADDRESS(37,7)))</f>
        <v>7</v>
      </c>
      <c r="I7" s="13" t="str">
        <f ca="1">IF(LEN(INDIRECT(ADDRESS(ROW()-1, COLUMN())))=1,"",INDIRECT(ADDRESS(41,7))-INDIRECT(ADDRESS(41,6)))</f>
        <v/>
      </c>
      <c r="J7" s="13">
        <f ca="1">IF(LEN(INDIRECT(ADDRESS(ROW()-1, COLUMN())))=1,"",INDIRECT(ADDRESS(21,6))-INDIRECT(ADDRESS(21,7)))</f>
        <v>1</v>
      </c>
      <c r="K7" s="14">
        <f ca="1">IF(LEN(INDIRECT(ADDRESS(ROW()-1, COLUMN())))=1,"",INDIRECT(ADDRESS(30,6))-INDIRECT(ADDRESS(30,7)))</f>
        <v>-5</v>
      </c>
      <c r="L7" s="89"/>
      <c r="M7" s="13">
        <f ca="1">IF(COUNT(F7:K7)=0,"",SUM(F7:K7))</f>
        <v>3</v>
      </c>
      <c r="N7" s="94"/>
    </row>
    <row r="8" spans="2:14" ht="21" x14ac:dyDescent="0.3">
      <c r="B8" s="81">
        <v>3</v>
      </c>
      <c r="C8" s="83" t="s">
        <v>55</v>
      </c>
      <c r="D8" s="84"/>
      <c r="E8" s="85"/>
      <c r="F8" s="15" t="str">
        <f ca="1">INDIRECT(ADDRESS(31,6))&amp;":"&amp;INDIRECT(ADDRESS(31,7))</f>
        <v>:</v>
      </c>
      <c r="G8" s="17" t="str">
        <f ca="1">INDIRECT(ADDRESS(37,7))&amp;":"&amp;INDIRECT(ADDRESS(37,6))</f>
        <v>4:11</v>
      </c>
      <c r="H8" s="16" t="s">
        <v>27</v>
      </c>
      <c r="I8" s="17" t="str">
        <f ca="1">INDIRECT(ADDRESS(22,6))&amp;":"&amp;INDIRECT(ADDRESS(22,7))</f>
        <v>:</v>
      </c>
      <c r="J8" s="17" t="str">
        <f ca="1">INDIRECT(ADDRESS(26,7))&amp;":"&amp;INDIRECT(ADDRESS(26,6))</f>
        <v>9:8</v>
      </c>
      <c r="K8" s="18" t="str">
        <f ca="1">INDIRECT(ADDRESS(40,6))&amp;":"&amp;INDIRECT(ADDRESS(40,7))</f>
        <v>13:9</v>
      </c>
      <c r="L8" s="89">
        <f ca="1">IF(COUNT(F9:K9)=0,"",COUNTIF(F9:K9,"&gt;0")+0.5*COUNTIF(F9:K9,0))</f>
        <v>2</v>
      </c>
      <c r="M8" s="13">
        <v>-3</v>
      </c>
      <c r="N8" s="91">
        <v>3</v>
      </c>
    </row>
    <row r="9" spans="2:14" ht="21" x14ac:dyDescent="0.3">
      <c r="B9" s="93"/>
      <c r="C9" s="83"/>
      <c r="D9" s="84"/>
      <c r="E9" s="85"/>
      <c r="F9" s="19" t="str">
        <f ca="1">IF(LEN(INDIRECT(ADDRESS(ROW()-1, COLUMN())))=1,"",INDIRECT(ADDRESS(31,6))-INDIRECT(ADDRESS(31,7)))</f>
        <v/>
      </c>
      <c r="G9" s="13">
        <f ca="1">IF(LEN(INDIRECT(ADDRESS(ROW()-1, COLUMN())))=1,"",INDIRECT(ADDRESS(37,7))-INDIRECT(ADDRESS(37,6)))</f>
        <v>-7</v>
      </c>
      <c r="H9" s="20" t="s">
        <v>27</v>
      </c>
      <c r="I9" s="13" t="str">
        <f ca="1">IF(LEN(INDIRECT(ADDRESS(ROW()-1, COLUMN())))=1,"",INDIRECT(ADDRESS(22,6))-INDIRECT(ADDRESS(22,7)))</f>
        <v/>
      </c>
      <c r="J9" s="13">
        <f ca="1">IF(LEN(INDIRECT(ADDRESS(ROW()-1, COLUMN())))=1,"",INDIRECT(ADDRESS(26,7))-INDIRECT(ADDRESS(26,6)))</f>
        <v>1</v>
      </c>
      <c r="K9" s="14">
        <f ca="1">IF(LEN(INDIRECT(ADDRESS(ROW()-1, COLUMN())))=1,"",INDIRECT(ADDRESS(40,6))-INDIRECT(ADDRESS(40,7)))</f>
        <v>4</v>
      </c>
      <c r="L9" s="89"/>
      <c r="M9" s="13">
        <f ca="1">IF(COUNT(F9:K9)=0,"",SUM(F9:K9))</f>
        <v>-2</v>
      </c>
      <c r="N9" s="94"/>
    </row>
    <row r="10" spans="2:14" ht="21" x14ac:dyDescent="0.3">
      <c r="B10" s="81">
        <v>4</v>
      </c>
      <c r="C10" s="83" t="s">
        <v>94</v>
      </c>
      <c r="D10" s="84"/>
      <c r="E10" s="85"/>
      <c r="F10" s="15" t="str">
        <f ca="1">INDIRECT(ADDRESS(36,7))&amp;":"&amp;INDIRECT(ADDRESS(36,6))</f>
        <v>:</v>
      </c>
      <c r="G10" s="17" t="str">
        <f ca="1">INDIRECT(ADDRESS(41,6))&amp;":"&amp;INDIRECT(ADDRESS(41,7))</f>
        <v>:</v>
      </c>
      <c r="H10" s="17" t="str">
        <f ca="1">INDIRECT(ADDRESS(22,7))&amp;":"&amp;INDIRECT(ADDRESS(22,6))</f>
        <v>:</v>
      </c>
      <c r="I10" s="16" t="s">
        <v>27</v>
      </c>
      <c r="J10" s="17" t="str">
        <f ca="1">INDIRECT(ADDRESS(32,6))&amp;":"&amp;INDIRECT(ADDRESS(32,7))</f>
        <v>:</v>
      </c>
      <c r="K10" s="18" t="str">
        <f ca="1">INDIRECT(ADDRESS(25,7))&amp;":"&amp;INDIRECT(ADDRESS(25,6))</f>
        <v>:</v>
      </c>
      <c r="L10" s="89" t="str">
        <f ca="1">IF(COUNT(F11:K11)=0,"",COUNTIF(F11:K11,"&gt;0")+0.5*COUNTIF(F11:K11,0))</f>
        <v/>
      </c>
      <c r="M10" s="13"/>
      <c r="N10" s="91"/>
    </row>
    <row r="11" spans="2:14" ht="21" x14ac:dyDescent="0.3">
      <c r="B11" s="93"/>
      <c r="C11" s="83"/>
      <c r="D11" s="84"/>
      <c r="E11" s="85"/>
      <c r="F11" s="19" t="str">
        <f ca="1">IF(LEN(INDIRECT(ADDRESS(ROW()-1, COLUMN())))=1,"",INDIRECT(ADDRESS(36,7))-INDIRECT(ADDRESS(36,6)))</f>
        <v/>
      </c>
      <c r="G11" s="13" t="str">
        <f ca="1">IF(LEN(INDIRECT(ADDRESS(ROW()-1, COLUMN())))=1,"",INDIRECT(ADDRESS(41,6))-INDIRECT(ADDRESS(41,7)))</f>
        <v/>
      </c>
      <c r="H11" s="13" t="str">
        <f ca="1">IF(LEN(INDIRECT(ADDRESS(ROW()-1, COLUMN())))=1,"",INDIRECT(ADDRESS(22,7))-INDIRECT(ADDRESS(22,6)))</f>
        <v/>
      </c>
      <c r="I11" s="20" t="s">
        <v>27</v>
      </c>
      <c r="J11" s="13" t="str">
        <f ca="1">IF(LEN(INDIRECT(ADDRESS(ROW()-1, COLUMN())))=1,"",INDIRECT(ADDRESS(32,6))-INDIRECT(ADDRESS(32,7)))</f>
        <v/>
      </c>
      <c r="K11" s="14" t="str">
        <f ca="1">IF(LEN(INDIRECT(ADDRESS(ROW()-1, COLUMN())))=1,"",INDIRECT(ADDRESS(25,7))-INDIRECT(ADDRESS(25,6)))</f>
        <v/>
      </c>
      <c r="L11" s="89"/>
      <c r="M11" s="13" t="str">
        <f ca="1">IF(COUNT(F11:K11)=0,"",SUM(F11:K11))</f>
        <v/>
      </c>
      <c r="N11" s="94"/>
    </row>
    <row r="12" spans="2:14" ht="21" x14ac:dyDescent="0.3">
      <c r="B12" s="81">
        <v>5</v>
      </c>
      <c r="C12" s="83" t="s">
        <v>95</v>
      </c>
      <c r="D12" s="84"/>
      <c r="E12" s="85"/>
      <c r="F12" s="15" t="str">
        <f ca="1">INDIRECT(ADDRESS(42,6))&amp;":"&amp;INDIRECT(ADDRESS(42,7))</f>
        <v>:</v>
      </c>
      <c r="G12" s="17" t="str">
        <f ca="1">INDIRECT(ADDRESS(21,7))&amp;":"&amp;INDIRECT(ADDRESS(21,6))</f>
        <v>11:12</v>
      </c>
      <c r="H12" s="17" t="str">
        <f ca="1">INDIRECT(ADDRESS(26,6))&amp;":"&amp;INDIRECT(ADDRESS(26,7))</f>
        <v>8:9</v>
      </c>
      <c r="I12" s="17" t="str">
        <f ca="1">INDIRECT(ADDRESS(32,7))&amp;":"&amp;INDIRECT(ADDRESS(32,6))</f>
        <v>:</v>
      </c>
      <c r="J12" s="16" t="s">
        <v>27</v>
      </c>
      <c r="K12" s="18" t="str">
        <f ca="1">INDIRECT(ADDRESS(35,7))&amp;":"&amp;INDIRECT(ADDRESS(35,6))</f>
        <v>10:11</v>
      </c>
      <c r="L12" s="89">
        <f ca="1">IF(COUNT(F13:K13)=0,"",COUNTIF(F13:K13,"&gt;0")+0.5*COUNTIF(F13:K13,0))</f>
        <v>0</v>
      </c>
      <c r="M12" s="13"/>
      <c r="N12" s="91">
        <v>4</v>
      </c>
    </row>
    <row r="13" spans="2:14" ht="21" x14ac:dyDescent="0.3">
      <c r="B13" s="93"/>
      <c r="C13" s="83"/>
      <c r="D13" s="84"/>
      <c r="E13" s="85"/>
      <c r="F13" s="19" t="str">
        <f ca="1">IF(LEN(INDIRECT(ADDRESS(ROW()-1, COLUMN())))=1,"",INDIRECT(ADDRESS(42,6))-INDIRECT(ADDRESS(42,7)))</f>
        <v/>
      </c>
      <c r="G13" s="13">
        <f ca="1">IF(LEN(INDIRECT(ADDRESS(ROW()-1, COLUMN())))=1,"",INDIRECT(ADDRESS(21,7))-INDIRECT(ADDRESS(21,6)))</f>
        <v>-1</v>
      </c>
      <c r="H13" s="13">
        <f ca="1">IF(LEN(INDIRECT(ADDRESS(ROW()-1, COLUMN())))=1,"",INDIRECT(ADDRESS(26,6))-INDIRECT(ADDRESS(26,7)))</f>
        <v>-1</v>
      </c>
      <c r="I13" s="13" t="str">
        <f ca="1">IF(LEN(INDIRECT(ADDRESS(ROW()-1, COLUMN())))=1,"",INDIRECT(ADDRESS(32,7))-INDIRECT(ADDRESS(32,6)))</f>
        <v/>
      </c>
      <c r="J13" s="20" t="s">
        <v>27</v>
      </c>
      <c r="K13" s="14">
        <f ca="1">IF(LEN(INDIRECT(ADDRESS(ROW()-1, COLUMN())))=1,"",INDIRECT(ADDRESS(35,7))-INDIRECT(ADDRESS(35,6)))</f>
        <v>-1</v>
      </c>
      <c r="L13" s="89"/>
      <c r="M13" s="13">
        <f ca="1">IF(COUNT(F13:K13)=0,"",SUM(F13:K13))</f>
        <v>-3</v>
      </c>
      <c r="N13" s="94"/>
    </row>
    <row r="14" spans="2:14" ht="21" x14ac:dyDescent="0.3">
      <c r="B14" s="81">
        <v>6</v>
      </c>
      <c r="C14" s="83" t="s">
        <v>61</v>
      </c>
      <c r="D14" s="84"/>
      <c r="E14" s="85"/>
      <c r="F14" s="15" t="str">
        <f ca="1">INDIRECT(ADDRESS(20,7))&amp;":"&amp;INDIRECT(ADDRESS(20,6))</f>
        <v>:</v>
      </c>
      <c r="G14" s="17" t="str">
        <f ca="1">INDIRECT(ADDRESS(30,7))&amp;":"&amp;INDIRECT(ADDRESS(30,6))</f>
        <v>13:8</v>
      </c>
      <c r="H14" s="17" t="str">
        <f ca="1">INDIRECT(ADDRESS(40,7))&amp;":"&amp;INDIRECT(ADDRESS(40,6))</f>
        <v>9:13</v>
      </c>
      <c r="I14" s="17" t="str">
        <f ca="1">INDIRECT(ADDRESS(25,6))&amp;":"&amp;INDIRECT(ADDRESS(25,7))</f>
        <v>:</v>
      </c>
      <c r="J14" s="17" t="str">
        <f ca="1">INDIRECT(ADDRESS(35,6))&amp;":"&amp;INDIRECT(ADDRESS(35,7))</f>
        <v>11:10</v>
      </c>
      <c r="K14" s="21" t="s">
        <v>27</v>
      </c>
      <c r="L14" s="89">
        <f ca="1">IF(COUNT(F15:K15)=0,"",COUNTIF(F15:K15,"&gt;0")+0.5*COUNTIF(F15:K15,0))</f>
        <v>2</v>
      </c>
      <c r="M14" s="13">
        <v>1</v>
      </c>
      <c r="N14" s="91">
        <v>2</v>
      </c>
    </row>
    <row r="15" spans="2:14" ht="21.6" thickBot="1" x14ac:dyDescent="0.35">
      <c r="B15" s="82"/>
      <c r="C15" s="86"/>
      <c r="D15" s="87"/>
      <c r="E15" s="88"/>
      <c r="F15" s="22" t="str">
        <f ca="1">IF(LEN(INDIRECT(ADDRESS(ROW()-1, COLUMN())))=1,"",INDIRECT(ADDRESS(20,7))-INDIRECT(ADDRESS(20,6)))</f>
        <v/>
      </c>
      <c r="G15" s="23">
        <f ca="1">IF(LEN(INDIRECT(ADDRESS(ROW()-1, COLUMN())))=1,"",INDIRECT(ADDRESS(30,7))-INDIRECT(ADDRESS(30,6)))</f>
        <v>5</v>
      </c>
      <c r="H15" s="23">
        <f ca="1">IF(LEN(INDIRECT(ADDRESS(ROW()-1, COLUMN())))=1,"",INDIRECT(ADDRESS(40,7))-INDIRECT(ADDRESS(40,6)))</f>
        <v>-4</v>
      </c>
      <c r="I15" s="23" t="str">
        <f ca="1">IF(LEN(INDIRECT(ADDRESS(ROW()-1, COLUMN())))=1,"",INDIRECT(ADDRESS(25,6))-INDIRECT(ADDRESS(25,7)))</f>
        <v/>
      </c>
      <c r="J15" s="23">
        <f ca="1">IF(LEN(INDIRECT(ADDRESS(ROW()-1, COLUMN())))=1,"",INDIRECT(ADDRESS(35,6))-INDIRECT(ADDRESS(35,7)))</f>
        <v>1</v>
      </c>
      <c r="K15" s="24" t="s">
        <v>27</v>
      </c>
      <c r="L15" s="90"/>
      <c r="M15" s="23">
        <f ca="1">IF(COUNT(F15:K15)=0,"",SUM(F15:K15))</f>
        <v>2</v>
      </c>
      <c r="N15" s="92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0" t="s">
        <v>28</v>
      </c>
      <c r="C19" s="80"/>
      <c r="D19" s="80"/>
      <c r="E19" s="80"/>
      <c r="F19" s="80"/>
      <c r="G19" s="80"/>
      <c r="H19" s="80"/>
      <c r="I19" s="80"/>
      <c r="J19" s="80"/>
      <c r="K19" s="80"/>
      <c r="M19"/>
    </row>
    <row r="20" spans="2:13" ht="18.600000000000001" thickBot="1" x14ac:dyDescent="0.35">
      <c r="B20" s="25">
        <v>1</v>
      </c>
      <c r="C20" s="77" t="str">
        <f ca="1">IF(ISBLANK(INDIRECT(ADDRESS(B20*2+2,3))),"",INDIRECT(ADDRESS(B20*2+2,3)))</f>
        <v/>
      </c>
      <c r="D20" s="77"/>
      <c r="E20" s="78"/>
      <c r="F20" s="26"/>
      <c r="G20" s="27"/>
      <c r="H20" s="79" t="str">
        <f ca="1">IF(ISBLANK(INDIRECT(ADDRESS(K20*2+2,3))),"",INDIRECT(ADDRESS(K20*2+2,3)))</f>
        <v>ВДВ</v>
      </c>
      <c r="I20" s="77"/>
      <c r="J20" s="77"/>
      <c r="K20" s="25">
        <v>6</v>
      </c>
      <c r="L20" s="68" t="s">
        <v>29</v>
      </c>
      <c r="M20" s="69"/>
    </row>
    <row r="21" spans="2:13" ht="18.600000000000001" thickBot="1" x14ac:dyDescent="0.35">
      <c r="B21" s="25">
        <v>2</v>
      </c>
      <c r="C21" s="77" t="str">
        <f ca="1">IF(ISBLANK(INDIRECT(ADDRESS(B21*2+2,3))),"",INDIRECT(ADDRESS(B21*2+2,3)))</f>
        <v>Квазар</v>
      </c>
      <c r="D21" s="77"/>
      <c r="E21" s="78"/>
      <c r="F21" s="26">
        <v>12</v>
      </c>
      <c r="G21" s="27">
        <v>11</v>
      </c>
      <c r="H21" s="79" t="str">
        <f ca="1">IF(ISBLANK(INDIRECT(ADDRESS(K21*2+2,3))),"",INDIRECT(ADDRESS(K21*2+2,3)))</f>
        <v>FBI</v>
      </c>
      <c r="I21" s="77"/>
      <c r="J21" s="77"/>
      <c r="K21" s="25">
        <v>5</v>
      </c>
      <c r="L21" s="68" t="s">
        <v>29</v>
      </c>
      <c r="M21" s="69">
        <v>1</v>
      </c>
    </row>
    <row r="22" spans="2:13" ht="18.600000000000001" thickBot="1" x14ac:dyDescent="0.35">
      <c r="B22" s="25">
        <v>3</v>
      </c>
      <c r="C22" s="77" t="str">
        <f ca="1">IF(ISBLANK(INDIRECT(ADDRESS(B22*2+2,3))),"",INDIRECT(ADDRESS(B22*2+2,3)))</f>
        <v>Консультант +</v>
      </c>
      <c r="D22" s="77"/>
      <c r="E22" s="78"/>
      <c r="F22" s="26"/>
      <c r="G22" s="27"/>
      <c r="H22" s="79" t="str">
        <f ca="1">IF(ISBLANK(INDIRECT(ADDRESS(K22*2+2,3))),"",INDIRECT(ADDRESS(K22*2+2,3)))</f>
        <v>ББ</v>
      </c>
      <c r="I22" s="77"/>
      <c r="J22" s="77"/>
      <c r="K22" s="25">
        <v>4</v>
      </c>
      <c r="L22" s="68" t="s">
        <v>29</v>
      </c>
      <c r="M22" s="69">
        <v>2</v>
      </c>
    </row>
    <row r="23" spans="2:13" ht="30" customHeight="1" x14ac:dyDescent="0.3">
      <c r="L23" s="30"/>
    </row>
    <row r="24" spans="2:13" ht="21.6" thickBot="1" x14ac:dyDescent="0.35">
      <c r="B24" s="80" t="s">
        <v>30</v>
      </c>
      <c r="C24" s="80"/>
      <c r="D24" s="80"/>
      <c r="E24" s="80"/>
      <c r="F24" s="80"/>
      <c r="G24" s="80"/>
      <c r="H24" s="80"/>
      <c r="I24" s="80"/>
      <c r="J24" s="80"/>
      <c r="K24" s="80"/>
      <c r="L24" s="30"/>
    </row>
    <row r="25" spans="2:13" ht="18.600000000000001" thickBot="1" x14ac:dyDescent="0.35">
      <c r="B25" s="25">
        <v>6</v>
      </c>
      <c r="C25" s="77" t="str">
        <f ca="1">IF(ISBLANK(INDIRECT(ADDRESS(B25*2+2,3))),"",INDIRECT(ADDRESS(B25*2+2,3)))</f>
        <v>ВДВ</v>
      </c>
      <c r="D25" s="77"/>
      <c r="E25" s="78"/>
      <c r="F25" s="26"/>
      <c r="G25" s="27"/>
      <c r="H25" s="79" t="str">
        <f ca="1">IF(ISBLANK(INDIRECT(ADDRESS(K25*2+2,3))),"",INDIRECT(ADDRESS(K25*2+2,3)))</f>
        <v>ББ</v>
      </c>
      <c r="I25" s="77"/>
      <c r="J25" s="77"/>
      <c r="K25" s="25">
        <v>4</v>
      </c>
      <c r="L25" s="68" t="s">
        <v>29</v>
      </c>
      <c r="M25" s="69">
        <v>5</v>
      </c>
    </row>
    <row r="26" spans="2:13" ht="18.600000000000001" thickBot="1" x14ac:dyDescent="0.35">
      <c r="B26" s="25">
        <v>5</v>
      </c>
      <c r="C26" s="77" t="str">
        <f ca="1">IF(ISBLANK(INDIRECT(ADDRESS(B26*2+2,3))),"",INDIRECT(ADDRESS(B26*2+2,3)))</f>
        <v>FBI</v>
      </c>
      <c r="D26" s="77"/>
      <c r="E26" s="78"/>
      <c r="F26" s="26">
        <v>8</v>
      </c>
      <c r="G26" s="27">
        <v>9</v>
      </c>
      <c r="H26" s="79" t="str">
        <f ca="1">IF(ISBLANK(INDIRECT(ADDRESS(K26*2+2,3))),"",INDIRECT(ADDRESS(K26*2+2,3)))</f>
        <v>Консультант +</v>
      </c>
      <c r="I26" s="77"/>
      <c r="J26" s="77"/>
      <c r="K26" s="25">
        <v>3</v>
      </c>
      <c r="L26" s="68" t="s">
        <v>29</v>
      </c>
      <c r="M26" s="69">
        <v>6</v>
      </c>
    </row>
    <row r="27" spans="2:13" ht="18.600000000000001" thickBot="1" x14ac:dyDescent="0.35">
      <c r="B27" s="25">
        <v>1</v>
      </c>
      <c r="C27" s="77" t="str">
        <f ca="1">IF(ISBLANK(INDIRECT(ADDRESS(B27*2+2,3))),"",INDIRECT(ADDRESS(B27*2+2,3)))</f>
        <v/>
      </c>
      <c r="D27" s="77"/>
      <c r="E27" s="78"/>
      <c r="F27" s="26"/>
      <c r="G27" s="27"/>
      <c r="H27" s="79" t="str">
        <f ca="1">IF(ISBLANK(INDIRECT(ADDRESS(K27*2+2,3))),"",INDIRECT(ADDRESS(K27*2+2,3)))</f>
        <v>Квазар</v>
      </c>
      <c r="I27" s="77"/>
      <c r="J27" s="77"/>
      <c r="K27" s="25">
        <v>2</v>
      </c>
      <c r="L27" s="68" t="s">
        <v>29</v>
      </c>
      <c r="M27" s="69"/>
    </row>
    <row r="28" spans="2:13" ht="30" customHeight="1" x14ac:dyDescent="0.3">
      <c r="L28" s="30"/>
    </row>
    <row r="29" spans="2:13" ht="21.6" thickBot="1" x14ac:dyDescent="0.35">
      <c r="B29" s="80" t="s">
        <v>31</v>
      </c>
      <c r="C29" s="80"/>
      <c r="D29" s="80"/>
      <c r="E29" s="80"/>
      <c r="F29" s="80"/>
      <c r="G29" s="80"/>
      <c r="H29" s="80"/>
      <c r="I29" s="80"/>
      <c r="J29" s="80"/>
      <c r="K29" s="80"/>
      <c r="L29" s="30"/>
    </row>
    <row r="30" spans="2:13" ht="18.600000000000001" thickBot="1" x14ac:dyDescent="0.35">
      <c r="B30" s="25">
        <v>2</v>
      </c>
      <c r="C30" s="77" t="str">
        <f ca="1">IF(ISBLANK(INDIRECT(ADDRESS(B30*2+2,3))),"",INDIRECT(ADDRESS(B30*2+2,3)))</f>
        <v>Квазар</v>
      </c>
      <c r="D30" s="77"/>
      <c r="E30" s="78"/>
      <c r="F30" s="26">
        <v>8</v>
      </c>
      <c r="G30" s="27">
        <v>13</v>
      </c>
      <c r="H30" s="79" t="str">
        <f ca="1">IF(ISBLANK(INDIRECT(ADDRESS(K30*2+2,3))),"",INDIRECT(ADDRESS(K30*2+2,3)))</f>
        <v>ВДВ</v>
      </c>
      <c r="I30" s="77"/>
      <c r="J30" s="77"/>
      <c r="K30" s="25">
        <v>6</v>
      </c>
      <c r="L30" s="68" t="s">
        <v>29</v>
      </c>
      <c r="M30" s="69">
        <v>8</v>
      </c>
    </row>
    <row r="31" spans="2:13" ht="18.600000000000001" thickBot="1" x14ac:dyDescent="0.35">
      <c r="B31" s="25">
        <v>3</v>
      </c>
      <c r="C31" s="77" t="str">
        <f ca="1">IF(ISBLANK(INDIRECT(ADDRESS(B31*2+2,3))),"",INDIRECT(ADDRESS(B31*2+2,3)))</f>
        <v>Консультант +</v>
      </c>
      <c r="D31" s="77"/>
      <c r="E31" s="78"/>
      <c r="F31" s="26"/>
      <c r="G31" s="27"/>
      <c r="H31" s="79" t="str">
        <f ca="1">IF(ISBLANK(INDIRECT(ADDRESS(K31*2+2,3))),"",INDIRECT(ADDRESS(K31*2+2,3)))</f>
        <v/>
      </c>
      <c r="I31" s="77"/>
      <c r="J31" s="77"/>
      <c r="K31" s="25">
        <v>1</v>
      </c>
      <c r="L31" s="68" t="s">
        <v>29</v>
      </c>
      <c r="M31" s="69"/>
    </row>
    <row r="32" spans="2:13" ht="18.600000000000001" thickBot="1" x14ac:dyDescent="0.35">
      <c r="B32" s="25">
        <v>4</v>
      </c>
      <c r="C32" s="77" t="str">
        <f ca="1">IF(ISBLANK(INDIRECT(ADDRESS(B32*2+2,3))),"",INDIRECT(ADDRESS(B32*2+2,3)))</f>
        <v>ББ</v>
      </c>
      <c r="D32" s="77"/>
      <c r="E32" s="78"/>
      <c r="F32" s="26"/>
      <c r="G32" s="27"/>
      <c r="H32" s="79" t="str">
        <f ca="1">IF(ISBLANK(INDIRECT(ADDRESS(K32*2+2,3))),"",INDIRECT(ADDRESS(K32*2+2,3)))</f>
        <v>FBI</v>
      </c>
      <c r="I32" s="77"/>
      <c r="J32" s="77"/>
      <c r="K32" s="25">
        <v>5</v>
      </c>
      <c r="L32" s="68" t="s">
        <v>29</v>
      </c>
      <c r="M32" s="69">
        <v>10</v>
      </c>
    </row>
    <row r="33" spans="2:13" ht="30" customHeight="1" x14ac:dyDescent="0.3">
      <c r="L33" s="30"/>
    </row>
    <row r="34" spans="2:13" ht="21.6" thickBot="1" x14ac:dyDescent="0.35">
      <c r="B34" s="80" t="s">
        <v>32</v>
      </c>
      <c r="C34" s="80"/>
      <c r="D34" s="80"/>
      <c r="E34" s="80"/>
      <c r="F34" s="80"/>
      <c r="G34" s="80"/>
      <c r="H34" s="80"/>
      <c r="I34" s="80"/>
      <c r="J34" s="80"/>
      <c r="K34" s="80"/>
      <c r="L34" s="30"/>
    </row>
    <row r="35" spans="2:13" ht="18.600000000000001" thickBot="1" x14ac:dyDescent="0.35">
      <c r="B35" s="25">
        <v>6</v>
      </c>
      <c r="C35" s="77" t="str">
        <f ca="1">IF(ISBLANK(INDIRECT(ADDRESS(B35*2+2,3))),"",INDIRECT(ADDRESS(B35*2+2,3)))</f>
        <v>ВДВ</v>
      </c>
      <c r="D35" s="77"/>
      <c r="E35" s="78"/>
      <c r="F35" s="26">
        <v>11</v>
      </c>
      <c r="G35" s="27">
        <v>10</v>
      </c>
      <c r="H35" s="79" t="str">
        <f ca="1">IF(ISBLANK(INDIRECT(ADDRESS(K35*2+2,3))),"",INDIRECT(ADDRESS(K35*2+2,3)))</f>
        <v>FBI</v>
      </c>
      <c r="I35" s="77"/>
      <c r="J35" s="77"/>
      <c r="K35" s="25">
        <v>5</v>
      </c>
      <c r="L35" s="68" t="s">
        <v>29</v>
      </c>
      <c r="M35" s="69">
        <v>12</v>
      </c>
    </row>
    <row r="36" spans="2:13" ht="18.600000000000001" thickBot="1" x14ac:dyDescent="0.35">
      <c r="B36" s="25">
        <v>1</v>
      </c>
      <c r="C36" s="77" t="str">
        <f ca="1">IF(ISBLANK(INDIRECT(ADDRESS(B36*2+2,3))),"",INDIRECT(ADDRESS(B36*2+2,3)))</f>
        <v/>
      </c>
      <c r="D36" s="77"/>
      <c r="E36" s="78"/>
      <c r="F36" s="26"/>
      <c r="G36" s="27"/>
      <c r="H36" s="79" t="str">
        <f ca="1">IF(ISBLANK(INDIRECT(ADDRESS(K36*2+2,3))),"",INDIRECT(ADDRESS(K36*2+2,3)))</f>
        <v>ББ</v>
      </c>
      <c r="I36" s="77"/>
      <c r="J36" s="77"/>
      <c r="K36" s="25">
        <v>4</v>
      </c>
      <c r="L36" s="68" t="s">
        <v>29</v>
      </c>
      <c r="M36" s="69"/>
    </row>
    <row r="37" spans="2:13" ht="18.600000000000001" thickBot="1" x14ac:dyDescent="0.35">
      <c r="B37" s="25">
        <v>2</v>
      </c>
      <c r="C37" s="77" t="str">
        <f ca="1">IF(ISBLANK(INDIRECT(ADDRESS(B37*2+2,3))),"",INDIRECT(ADDRESS(B37*2+2,3)))</f>
        <v>Квазар</v>
      </c>
      <c r="D37" s="77"/>
      <c r="E37" s="78"/>
      <c r="F37" s="26">
        <v>11</v>
      </c>
      <c r="G37" s="27">
        <v>4</v>
      </c>
      <c r="H37" s="79" t="str">
        <f ca="1">IF(ISBLANK(INDIRECT(ADDRESS(K37*2+2,3))),"",INDIRECT(ADDRESS(K37*2+2,3)))</f>
        <v>Консультант +</v>
      </c>
      <c r="I37" s="77"/>
      <c r="J37" s="77"/>
      <c r="K37" s="25">
        <v>3</v>
      </c>
      <c r="L37" s="68" t="s">
        <v>29</v>
      </c>
      <c r="M37" s="69">
        <v>1</v>
      </c>
    </row>
    <row r="38" spans="2:13" ht="30" customHeight="1" x14ac:dyDescent="0.3">
      <c r="L38" s="30"/>
    </row>
    <row r="39" spans="2:13" ht="21.6" thickBot="1" x14ac:dyDescent="0.35">
      <c r="B39" s="80" t="s">
        <v>33</v>
      </c>
      <c r="C39" s="80"/>
      <c r="D39" s="80"/>
      <c r="E39" s="80"/>
      <c r="F39" s="80"/>
      <c r="G39" s="80"/>
      <c r="H39" s="80"/>
      <c r="I39" s="80"/>
      <c r="J39" s="80"/>
      <c r="K39" s="80"/>
      <c r="L39" s="30"/>
    </row>
    <row r="40" spans="2:13" ht="18.600000000000001" thickBot="1" x14ac:dyDescent="0.35">
      <c r="B40" s="25">
        <v>3</v>
      </c>
      <c r="C40" s="77" t="str">
        <f ca="1">IF(ISBLANK(INDIRECT(ADDRESS(B40*2+2,3))),"",INDIRECT(ADDRESS(B40*2+2,3)))</f>
        <v>Консультант +</v>
      </c>
      <c r="D40" s="77"/>
      <c r="E40" s="78"/>
      <c r="F40" s="26">
        <v>13</v>
      </c>
      <c r="G40" s="27">
        <v>9</v>
      </c>
      <c r="H40" s="79" t="str">
        <f ca="1">IF(ISBLANK(INDIRECT(ADDRESS(K40*2+2,3))),"",INDIRECT(ADDRESS(K40*2+2,3)))</f>
        <v>ВДВ</v>
      </c>
      <c r="I40" s="77"/>
      <c r="J40" s="77"/>
      <c r="K40" s="25">
        <v>6</v>
      </c>
      <c r="L40" s="68" t="s">
        <v>29</v>
      </c>
      <c r="M40" s="69">
        <v>4</v>
      </c>
    </row>
    <row r="41" spans="2:13" ht="18.600000000000001" thickBot="1" x14ac:dyDescent="0.35">
      <c r="B41" s="25">
        <v>4</v>
      </c>
      <c r="C41" s="77" t="str">
        <f ca="1">IF(ISBLANK(INDIRECT(ADDRESS(B41*2+2,3))),"",INDIRECT(ADDRESS(B41*2+2,3)))</f>
        <v>ББ</v>
      </c>
      <c r="D41" s="77"/>
      <c r="E41" s="78"/>
      <c r="F41" s="26"/>
      <c r="G41" s="27"/>
      <c r="H41" s="79" t="str">
        <f ca="1">IF(ISBLANK(INDIRECT(ADDRESS(K41*2+2,3))),"",INDIRECT(ADDRESS(K41*2+2,3)))</f>
        <v>Квазар</v>
      </c>
      <c r="I41" s="77"/>
      <c r="J41" s="77"/>
      <c r="K41" s="25">
        <v>2</v>
      </c>
      <c r="L41" s="68" t="s">
        <v>29</v>
      </c>
      <c r="M41" s="69">
        <v>5</v>
      </c>
    </row>
    <row r="42" spans="2:13" ht="18.600000000000001" thickBot="1" x14ac:dyDescent="0.35">
      <c r="B42" s="25">
        <v>5</v>
      </c>
      <c r="C42" s="77" t="str">
        <f ca="1">IF(ISBLANK(INDIRECT(ADDRESS(B42*2+2,3))),"",INDIRECT(ADDRESS(B42*2+2,3)))</f>
        <v>FBI</v>
      </c>
      <c r="D42" s="77"/>
      <c r="E42" s="78"/>
      <c r="F42" s="26"/>
      <c r="G42" s="27"/>
      <c r="H42" s="79" t="str">
        <f ca="1">IF(ISBLANK(INDIRECT(ADDRESS(K42*2+2,3))),"",INDIRECT(ADDRESS(K42*2+2,3)))</f>
        <v/>
      </c>
      <c r="I42" s="77"/>
      <c r="J42" s="77"/>
      <c r="K42" s="25">
        <v>1</v>
      </c>
      <c r="L42" s="68" t="s">
        <v>29</v>
      </c>
      <c r="M42" s="69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B60F-1089-4AEA-BE01-140AD4B936F0}">
  <sheetPr>
    <pageSetUpPr fitToPage="1"/>
  </sheetPr>
  <dimension ref="A1:O47"/>
  <sheetViews>
    <sheetView tabSelected="1" topLeftCell="A3" zoomScale="63" zoomScaleNormal="63" workbookViewId="0">
      <selection activeCell="X10" sqref="X10"/>
    </sheetView>
  </sheetViews>
  <sheetFormatPr defaultRowHeight="14.4" x14ac:dyDescent="0.3"/>
  <cols>
    <col min="3" max="3" width="19" customWidth="1"/>
    <col min="7" max="7" width="17.109375" customWidth="1"/>
    <col min="11" max="11" width="19.21875" customWidth="1"/>
  </cols>
  <sheetData>
    <row r="1" spans="1:15" ht="46.2" x14ac:dyDescent="0.3">
      <c r="A1" s="29"/>
      <c r="B1" s="96" t="s">
        <v>59</v>
      </c>
      <c r="C1" s="96"/>
      <c r="D1" s="96"/>
      <c r="E1" s="96"/>
      <c r="F1" s="96"/>
      <c r="G1" s="96"/>
      <c r="H1" s="96"/>
      <c r="I1" s="96"/>
      <c r="J1" s="96"/>
      <c r="K1" s="96"/>
      <c r="L1" s="30"/>
      <c r="M1" s="30"/>
      <c r="N1" s="29"/>
      <c r="O1" s="29"/>
    </row>
    <row r="2" spans="1:15" x14ac:dyDescent="0.3">
      <c r="A2" s="29"/>
      <c r="B2" s="30"/>
      <c r="C2" s="36"/>
      <c r="D2" s="30"/>
      <c r="E2" s="30"/>
      <c r="F2" s="30"/>
      <c r="G2" s="30"/>
      <c r="H2" s="30"/>
      <c r="I2" s="30"/>
      <c r="J2" s="30"/>
      <c r="K2" s="30"/>
      <c r="L2" s="30"/>
      <c r="M2" s="30"/>
      <c r="N2" s="29"/>
      <c r="O2" s="29"/>
    </row>
    <row r="3" spans="1:15" x14ac:dyDescent="0.3">
      <c r="A3" s="29"/>
      <c r="B3" s="30"/>
      <c r="C3" s="36"/>
      <c r="D3" s="30"/>
      <c r="E3" s="30"/>
      <c r="F3" s="30"/>
      <c r="G3" s="30"/>
      <c r="H3" s="30"/>
      <c r="I3" s="30"/>
      <c r="J3" s="30"/>
      <c r="K3" s="30"/>
      <c r="L3" s="30"/>
      <c r="M3" s="30"/>
      <c r="N3" s="29"/>
      <c r="O3" s="29"/>
    </row>
    <row r="4" spans="1:15" ht="21" x14ac:dyDescent="0.4">
      <c r="A4" s="29" t="s">
        <v>34</v>
      </c>
      <c r="B4" s="115" t="s">
        <v>103</v>
      </c>
      <c r="C4" s="116"/>
      <c r="D4" s="17">
        <v>13</v>
      </c>
      <c r="E4" s="117"/>
      <c r="F4" s="38"/>
      <c r="G4" s="38"/>
      <c r="H4" s="38"/>
      <c r="I4" s="38"/>
      <c r="J4" s="38"/>
      <c r="K4" s="38"/>
      <c r="L4" s="30"/>
      <c r="M4" s="30"/>
      <c r="N4" s="29"/>
      <c r="O4" s="29"/>
    </row>
    <row r="5" spans="1:15" ht="21" x14ac:dyDescent="0.4">
      <c r="A5" s="29"/>
      <c r="B5" s="38"/>
      <c r="C5" s="118"/>
      <c r="D5" s="38"/>
      <c r="E5" s="119"/>
      <c r="F5" s="38"/>
      <c r="G5" s="38"/>
      <c r="H5" s="38"/>
      <c r="I5" s="38"/>
      <c r="J5" s="38"/>
      <c r="K5" s="38"/>
      <c r="L5" s="30"/>
      <c r="M5" s="30"/>
      <c r="N5" s="29"/>
      <c r="O5" s="29"/>
    </row>
    <row r="6" spans="1:15" ht="21" x14ac:dyDescent="0.4">
      <c r="A6" s="29"/>
      <c r="B6" s="120" t="s">
        <v>29</v>
      </c>
      <c r="C6" s="118" t="s">
        <v>105</v>
      </c>
      <c r="D6" s="38"/>
      <c r="E6" s="121"/>
      <c r="F6" s="122" t="s">
        <v>103</v>
      </c>
      <c r="G6" s="116"/>
      <c r="H6" s="17">
        <v>2</v>
      </c>
      <c r="I6" s="117"/>
      <c r="J6" s="38"/>
      <c r="K6" s="38"/>
      <c r="L6" s="30"/>
      <c r="M6" s="30"/>
      <c r="N6" s="29"/>
      <c r="O6" s="29"/>
    </row>
    <row r="7" spans="1:15" ht="21" x14ac:dyDescent="0.4">
      <c r="A7" s="29"/>
      <c r="B7" s="38"/>
      <c r="C7" s="118"/>
      <c r="D7" s="38"/>
      <c r="E7" s="121"/>
      <c r="F7" s="38"/>
      <c r="G7" s="38"/>
      <c r="H7" s="38"/>
      <c r="I7" s="119"/>
      <c r="J7" s="38"/>
      <c r="K7" s="38"/>
      <c r="L7" s="30"/>
      <c r="M7" s="30"/>
      <c r="N7" s="29"/>
      <c r="O7" s="29"/>
    </row>
    <row r="8" spans="1:15" ht="21" x14ac:dyDescent="0.4">
      <c r="A8" s="29" t="s">
        <v>41</v>
      </c>
      <c r="B8" s="115" t="s">
        <v>61</v>
      </c>
      <c r="C8" s="116"/>
      <c r="D8" s="17">
        <v>10</v>
      </c>
      <c r="E8" s="123"/>
      <c r="F8" s="38"/>
      <c r="G8" s="38"/>
      <c r="H8" s="38"/>
      <c r="I8" s="121"/>
      <c r="J8" s="38"/>
      <c r="K8" s="38"/>
      <c r="L8" s="30"/>
      <c r="M8" s="30"/>
      <c r="N8" s="29"/>
      <c r="O8" s="29"/>
    </row>
    <row r="9" spans="1:15" ht="21" x14ac:dyDescent="0.4">
      <c r="A9" s="29"/>
      <c r="B9" s="38"/>
      <c r="C9" s="118"/>
      <c r="D9" s="38"/>
      <c r="E9" s="38"/>
      <c r="F9" s="38"/>
      <c r="G9" s="38"/>
      <c r="H9" s="38"/>
      <c r="I9" s="121"/>
      <c r="J9" s="38"/>
      <c r="K9" s="38"/>
      <c r="L9" s="30"/>
      <c r="M9" s="30"/>
      <c r="N9" s="29"/>
      <c r="O9" s="29"/>
    </row>
    <row r="10" spans="1:15" ht="21" x14ac:dyDescent="0.4">
      <c r="A10" s="29"/>
      <c r="B10" s="38"/>
      <c r="C10" s="118"/>
      <c r="D10" s="38"/>
      <c r="E10" s="38"/>
      <c r="F10" s="120" t="s">
        <v>29</v>
      </c>
      <c r="G10" s="38" t="s">
        <v>109</v>
      </c>
      <c r="H10" s="118"/>
      <c r="I10" s="121"/>
      <c r="J10" s="122" t="s">
        <v>86</v>
      </c>
      <c r="K10" s="115"/>
      <c r="L10" s="31">
        <v>13</v>
      </c>
      <c r="M10" s="32"/>
      <c r="N10" s="29"/>
      <c r="O10" s="29"/>
    </row>
    <row r="11" spans="1:15" ht="21" x14ac:dyDescent="0.4">
      <c r="A11" s="29"/>
      <c r="B11" s="38"/>
      <c r="C11" s="118"/>
      <c r="D11" s="38"/>
      <c r="E11" s="38"/>
      <c r="F11" s="38"/>
      <c r="G11" s="38"/>
      <c r="H11" s="38"/>
      <c r="I11" s="121"/>
      <c r="J11" s="38"/>
      <c r="K11" s="38"/>
      <c r="L11" s="30"/>
      <c r="M11" s="33"/>
      <c r="N11" s="29"/>
      <c r="O11" s="29"/>
    </row>
    <row r="12" spans="1:15" ht="21" x14ac:dyDescent="0.4">
      <c r="A12" s="29" t="s">
        <v>36</v>
      </c>
      <c r="B12" s="115" t="s">
        <v>91</v>
      </c>
      <c r="C12" s="116"/>
      <c r="D12" s="17">
        <v>8</v>
      </c>
      <c r="E12" s="117"/>
      <c r="F12" s="38"/>
      <c r="G12" s="38"/>
      <c r="H12" s="38"/>
      <c r="I12" s="121"/>
      <c r="J12" s="38"/>
      <c r="K12" s="38"/>
      <c r="L12" s="30"/>
      <c r="M12" s="34"/>
      <c r="N12" s="29"/>
      <c r="O12" s="29"/>
    </row>
    <row r="13" spans="1:15" ht="21" x14ac:dyDescent="0.4">
      <c r="A13" s="29"/>
      <c r="B13" s="38"/>
      <c r="C13" s="118"/>
      <c r="D13" s="38"/>
      <c r="E13" s="119"/>
      <c r="F13" s="38"/>
      <c r="G13" s="38"/>
      <c r="H13" s="38"/>
      <c r="I13" s="121"/>
      <c r="J13" s="38"/>
      <c r="K13" s="38"/>
      <c r="L13" s="30"/>
      <c r="M13" s="34"/>
      <c r="N13" s="29"/>
      <c r="O13" s="29"/>
    </row>
    <row r="14" spans="1:15" ht="21" x14ac:dyDescent="0.4">
      <c r="A14" s="29"/>
      <c r="B14" s="120" t="s">
        <v>29</v>
      </c>
      <c r="C14" s="118" t="s">
        <v>106</v>
      </c>
      <c r="D14" s="38"/>
      <c r="E14" s="121"/>
      <c r="F14" s="122" t="s">
        <v>86</v>
      </c>
      <c r="G14" s="116"/>
      <c r="H14" s="17">
        <v>13</v>
      </c>
      <c r="I14" s="123"/>
      <c r="J14" s="38"/>
      <c r="K14" s="38"/>
      <c r="L14" s="30"/>
      <c r="M14" s="34"/>
      <c r="N14" s="29"/>
      <c r="O14" s="29"/>
    </row>
    <row r="15" spans="1:15" ht="21" x14ac:dyDescent="0.4">
      <c r="A15" s="29"/>
      <c r="B15" s="38"/>
      <c r="C15" s="38"/>
      <c r="D15" s="38"/>
      <c r="E15" s="121"/>
      <c r="F15" s="38"/>
      <c r="G15" s="38"/>
      <c r="H15" s="38"/>
      <c r="I15" s="38"/>
      <c r="J15" s="38"/>
      <c r="K15" s="38"/>
      <c r="L15" s="30"/>
      <c r="M15" s="34"/>
      <c r="N15" s="29"/>
      <c r="O15" s="29"/>
    </row>
    <row r="16" spans="1:15" ht="21" x14ac:dyDescent="0.4">
      <c r="A16" s="29" t="s">
        <v>40</v>
      </c>
      <c r="B16" s="115" t="s">
        <v>86</v>
      </c>
      <c r="C16" s="116"/>
      <c r="D16" s="17">
        <v>13</v>
      </c>
      <c r="E16" s="123"/>
      <c r="F16" s="38"/>
      <c r="G16" s="38"/>
      <c r="H16" s="38"/>
      <c r="I16" s="38"/>
      <c r="J16" s="38"/>
      <c r="K16" s="38"/>
      <c r="L16" s="30"/>
      <c r="M16" s="34"/>
      <c r="N16" s="29"/>
      <c r="O16" s="29"/>
    </row>
    <row r="17" spans="1:15" ht="21" x14ac:dyDescent="0.4">
      <c r="A17" s="2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0"/>
      <c r="M17" s="34"/>
      <c r="N17" s="30"/>
      <c r="O17" s="30"/>
    </row>
    <row r="18" spans="1:15" ht="21" x14ac:dyDescent="0.4">
      <c r="A18" s="29"/>
      <c r="B18" s="120"/>
      <c r="C18" s="38"/>
      <c r="D18" s="38"/>
      <c r="E18" s="38"/>
      <c r="F18" s="38"/>
      <c r="G18" s="38"/>
      <c r="H18" s="38"/>
      <c r="I18" s="38"/>
      <c r="J18" s="120" t="s">
        <v>29</v>
      </c>
      <c r="K18" s="38" t="s">
        <v>108</v>
      </c>
      <c r="L18" s="36"/>
      <c r="M18" s="34"/>
      <c r="N18" s="129" t="s">
        <v>115</v>
      </c>
      <c r="O18" s="130"/>
    </row>
    <row r="19" spans="1:15" ht="21" x14ac:dyDescent="0.4">
      <c r="A19" s="2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0"/>
      <c r="M19" s="34"/>
      <c r="N19" s="30"/>
      <c r="O19" s="30"/>
    </row>
    <row r="20" spans="1:15" ht="21" x14ac:dyDescent="0.4">
      <c r="A20" s="29" t="s">
        <v>35</v>
      </c>
      <c r="B20" s="115" t="s">
        <v>21</v>
      </c>
      <c r="C20" s="116"/>
      <c r="D20" s="17">
        <v>13</v>
      </c>
      <c r="E20" s="117"/>
      <c r="F20" s="38"/>
      <c r="G20" s="38"/>
      <c r="H20" s="38"/>
      <c r="I20" s="38"/>
      <c r="J20" s="38"/>
      <c r="K20" s="38"/>
      <c r="L20" s="30"/>
      <c r="M20" s="34"/>
      <c r="N20" s="30"/>
      <c r="O20" s="30"/>
    </row>
    <row r="21" spans="1:15" ht="21" x14ac:dyDescent="0.4">
      <c r="A21" s="29"/>
      <c r="B21" s="38"/>
      <c r="C21" s="38"/>
      <c r="D21" s="38"/>
      <c r="E21" s="119"/>
      <c r="F21" s="38"/>
      <c r="G21" s="38"/>
      <c r="H21" s="38"/>
      <c r="I21" s="38"/>
      <c r="J21" s="38"/>
      <c r="K21" s="38"/>
      <c r="L21" s="30"/>
      <c r="M21" s="34"/>
      <c r="N21" s="30"/>
      <c r="O21" s="30"/>
    </row>
    <row r="22" spans="1:15" ht="21" x14ac:dyDescent="0.4">
      <c r="A22" s="29"/>
      <c r="B22" s="120" t="s">
        <v>29</v>
      </c>
      <c r="C22" s="118">
        <v>5</v>
      </c>
      <c r="D22" s="38"/>
      <c r="E22" s="121"/>
      <c r="F22" s="122" t="s">
        <v>21</v>
      </c>
      <c r="G22" s="116"/>
      <c r="H22" s="17">
        <v>10</v>
      </c>
      <c r="I22" s="117"/>
      <c r="J22" s="38"/>
      <c r="K22" s="38"/>
      <c r="L22" s="30"/>
      <c r="M22" s="34"/>
      <c r="N22" s="30"/>
      <c r="O22" s="30"/>
    </row>
    <row r="23" spans="1:15" ht="21" x14ac:dyDescent="0.4">
      <c r="A23" s="29"/>
      <c r="B23" s="38"/>
      <c r="C23" s="38"/>
      <c r="D23" s="38"/>
      <c r="E23" s="121"/>
      <c r="F23" s="38"/>
      <c r="G23" s="38"/>
      <c r="H23" s="38"/>
      <c r="I23" s="119"/>
      <c r="J23" s="38"/>
      <c r="K23" s="38"/>
      <c r="L23" s="30"/>
      <c r="M23" s="34"/>
      <c r="N23" s="30"/>
      <c r="O23" s="30"/>
    </row>
    <row r="24" spans="1:15" ht="21" x14ac:dyDescent="0.4">
      <c r="A24" s="29" t="s">
        <v>39</v>
      </c>
      <c r="B24" s="115" t="s">
        <v>104</v>
      </c>
      <c r="C24" s="116"/>
      <c r="D24" s="17">
        <v>12</v>
      </c>
      <c r="E24" s="123"/>
      <c r="F24" s="38"/>
      <c r="G24" s="38"/>
      <c r="H24" s="38"/>
      <c r="I24" s="121"/>
      <c r="J24" s="38"/>
      <c r="K24" s="38"/>
      <c r="L24" s="30"/>
      <c r="M24" s="34"/>
      <c r="N24" s="30"/>
      <c r="O24" s="30"/>
    </row>
    <row r="25" spans="1:15" ht="21" x14ac:dyDescent="0.4">
      <c r="A25" s="29"/>
      <c r="B25" s="38"/>
      <c r="C25" s="38"/>
      <c r="D25" s="38"/>
      <c r="E25" s="38"/>
      <c r="F25" s="38"/>
      <c r="G25" s="38"/>
      <c r="H25" s="38"/>
      <c r="I25" s="121"/>
      <c r="J25" s="38"/>
      <c r="K25" s="38"/>
      <c r="L25" s="30"/>
      <c r="M25" s="34"/>
      <c r="N25" s="30"/>
      <c r="O25" s="30"/>
    </row>
    <row r="26" spans="1:15" ht="21" x14ac:dyDescent="0.4">
      <c r="A26" s="29"/>
      <c r="B26" s="38"/>
      <c r="C26" s="38"/>
      <c r="D26" s="38"/>
      <c r="E26" s="38"/>
      <c r="F26" s="120" t="s">
        <v>29</v>
      </c>
      <c r="G26" s="38" t="s">
        <v>105</v>
      </c>
      <c r="H26" s="118"/>
      <c r="I26" s="121"/>
      <c r="J26" s="126" t="s">
        <v>93</v>
      </c>
      <c r="K26" s="128"/>
      <c r="L26" s="31">
        <v>3</v>
      </c>
      <c r="M26" s="35"/>
      <c r="N26" s="30"/>
      <c r="O26" s="30"/>
    </row>
    <row r="27" spans="1:15" ht="21" x14ac:dyDescent="0.4">
      <c r="A27" s="29"/>
      <c r="B27" s="38"/>
      <c r="C27" s="38"/>
      <c r="D27" s="38"/>
      <c r="E27" s="38"/>
      <c r="F27" s="38"/>
      <c r="G27" s="38"/>
      <c r="H27" s="38"/>
      <c r="I27" s="121"/>
      <c r="J27" s="38"/>
      <c r="K27" s="38"/>
      <c r="L27" s="30"/>
      <c r="M27" s="30"/>
      <c r="N27" s="30"/>
      <c r="O27" s="30"/>
    </row>
    <row r="28" spans="1:15" ht="21" x14ac:dyDescent="0.4">
      <c r="A28" s="29" t="s">
        <v>37</v>
      </c>
      <c r="B28" s="115" t="s">
        <v>93</v>
      </c>
      <c r="C28" s="116"/>
      <c r="D28" s="17">
        <v>13</v>
      </c>
      <c r="E28" s="117"/>
      <c r="F28" s="38"/>
      <c r="G28" s="38"/>
      <c r="H28" s="38"/>
      <c r="I28" s="121"/>
      <c r="J28" s="38"/>
      <c r="K28" s="38"/>
      <c r="L28" s="30"/>
      <c r="M28" s="30"/>
      <c r="N28" s="30"/>
      <c r="O28" s="30"/>
    </row>
    <row r="29" spans="1:15" ht="21" x14ac:dyDescent="0.4">
      <c r="A29" s="29"/>
      <c r="B29" s="38"/>
      <c r="C29" s="38"/>
      <c r="D29" s="38"/>
      <c r="E29" s="119"/>
      <c r="F29" s="38"/>
      <c r="G29" s="38"/>
      <c r="H29" s="38"/>
      <c r="I29" s="121"/>
      <c r="J29" s="38"/>
      <c r="K29" s="38"/>
      <c r="L29" s="30"/>
      <c r="M29" s="30"/>
      <c r="N29" s="30"/>
      <c r="O29" s="30"/>
    </row>
    <row r="30" spans="1:15" ht="21" x14ac:dyDescent="0.4">
      <c r="A30" s="29"/>
      <c r="B30" s="120" t="s">
        <v>29</v>
      </c>
      <c r="C30" s="118" t="s">
        <v>107</v>
      </c>
      <c r="D30" s="38"/>
      <c r="E30" s="121"/>
      <c r="F30" s="122" t="s">
        <v>93</v>
      </c>
      <c r="G30" s="116"/>
      <c r="H30" s="17">
        <v>11</v>
      </c>
      <c r="I30" s="123"/>
      <c r="J30" s="38"/>
      <c r="K30" s="38"/>
      <c r="L30" s="30"/>
      <c r="M30" s="30"/>
      <c r="N30" s="30"/>
      <c r="O30" s="30"/>
    </row>
    <row r="31" spans="1:15" ht="21" x14ac:dyDescent="0.4">
      <c r="A31" s="29"/>
      <c r="B31" s="38"/>
      <c r="C31" s="38"/>
      <c r="D31" s="38"/>
      <c r="E31" s="121"/>
      <c r="F31" s="38"/>
      <c r="G31" s="38"/>
      <c r="H31" s="38"/>
      <c r="I31" s="38"/>
      <c r="J31" s="38"/>
      <c r="K31" s="38"/>
      <c r="L31" s="30"/>
      <c r="M31" s="30"/>
      <c r="N31" s="30"/>
      <c r="O31" s="30"/>
    </row>
    <row r="32" spans="1:15" ht="21" x14ac:dyDescent="0.4">
      <c r="A32" s="29" t="s">
        <v>38</v>
      </c>
      <c r="B32" s="115" t="s">
        <v>20</v>
      </c>
      <c r="C32" s="116"/>
      <c r="D32" s="17">
        <v>6</v>
      </c>
      <c r="E32" s="123"/>
      <c r="F32" s="38"/>
      <c r="G32" s="38"/>
      <c r="H32" s="38"/>
      <c r="I32" s="38"/>
      <c r="J32" s="38"/>
      <c r="K32" s="38"/>
      <c r="L32" s="30"/>
      <c r="M32" s="30"/>
      <c r="N32" s="30"/>
      <c r="O32" s="30"/>
    </row>
    <row r="33" spans="1:15" ht="21" x14ac:dyDescent="0.4">
      <c r="A33" s="2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9"/>
      <c r="M33" s="29"/>
      <c r="N33" s="29"/>
      <c r="O33" s="29"/>
    </row>
    <row r="34" spans="1:15" ht="21" x14ac:dyDescent="0.4">
      <c r="A34" s="2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9"/>
      <c r="M34" s="29"/>
      <c r="N34" s="29"/>
      <c r="O34" s="29"/>
    </row>
    <row r="35" spans="1:15" ht="21" x14ac:dyDescent="0.4">
      <c r="A35" s="2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29"/>
      <c r="M35" s="29"/>
      <c r="N35" s="29"/>
      <c r="O35" s="29"/>
    </row>
    <row r="36" spans="1:15" ht="21" x14ac:dyDescent="0.4">
      <c r="A36" s="29"/>
      <c r="B36" s="115" t="s">
        <v>21</v>
      </c>
      <c r="C36" s="116"/>
      <c r="D36" s="17">
        <v>13</v>
      </c>
      <c r="E36" s="117"/>
      <c r="F36" s="124"/>
      <c r="G36" s="124"/>
      <c r="H36" s="38"/>
      <c r="I36" s="38"/>
      <c r="J36" s="38"/>
      <c r="K36" s="38"/>
      <c r="L36" s="29"/>
      <c r="M36" s="29"/>
      <c r="N36" s="29"/>
      <c r="O36" s="29"/>
    </row>
    <row r="37" spans="1:15" ht="21" x14ac:dyDescent="0.4">
      <c r="A37" s="29"/>
      <c r="B37" s="38"/>
      <c r="C37" s="38"/>
      <c r="D37" s="38"/>
      <c r="E37" s="119"/>
      <c r="F37" s="38"/>
      <c r="G37" s="38"/>
      <c r="H37" s="38"/>
      <c r="I37" s="38"/>
      <c r="J37" s="38"/>
      <c r="K37" s="38"/>
      <c r="L37" s="29"/>
      <c r="M37" s="29"/>
      <c r="N37" s="29"/>
      <c r="O37" s="29"/>
    </row>
    <row r="38" spans="1:15" ht="21" x14ac:dyDescent="0.4">
      <c r="A38" s="29"/>
      <c r="B38" s="120" t="s">
        <v>29</v>
      </c>
      <c r="C38" s="38" t="s">
        <v>105</v>
      </c>
      <c r="D38" s="38"/>
      <c r="E38" s="121"/>
      <c r="F38" s="126" t="s">
        <v>21</v>
      </c>
      <c r="G38" s="127"/>
      <c r="H38" s="38"/>
      <c r="I38" s="38"/>
      <c r="J38" s="38"/>
      <c r="K38" s="38"/>
      <c r="L38" s="29"/>
      <c r="M38" s="29"/>
      <c r="N38" s="29"/>
      <c r="O38" s="29"/>
    </row>
    <row r="39" spans="1:15" ht="21" x14ac:dyDescent="0.4">
      <c r="A39" s="29"/>
      <c r="B39" s="38"/>
      <c r="C39" s="38"/>
      <c r="D39" s="38"/>
      <c r="E39" s="121"/>
      <c r="F39" s="38"/>
      <c r="G39" s="38"/>
      <c r="H39" s="38"/>
      <c r="I39" s="38"/>
      <c r="J39" s="38"/>
      <c r="K39" s="38"/>
      <c r="L39" s="29"/>
      <c r="M39" s="29"/>
      <c r="N39" s="29"/>
      <c r="O39" s="29"/>
    </row>
    <row r="40" spans="1:15" ht="21" x14ac:dyDescent="0.4">
      <c r="A40" s="29"/>
      <c r="B40" s="115" t="s">
        <v>103</v>
      </c>
      <c r="C40" s="116"/>
      <c r="D40" s="17">
        <v>8</v>
      </c>
      <c r="E40" s="123"/>
      <c r="F40" s="38"/>
      <c r="G40" s="38"/>
      <c r="H40" s="38"/>
      <c r="I40" s="38"/>
      <c r="J40" s="38"/>
      <c r="K40" s="38"/>
      <c r="L40" s="29"/>
      <c r="M40" s="29"/>
      <c r="N40" s="29"/>
      <c r="O40" s="29"/>
    </row>
    <row r="41" spans="1:15" ht="21" x14ac:dyDescent="0.4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5" ht="21" x14ac:dyDescent="0.4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5" ht="21" x14ac:dyDescent="0.4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5" ht="21" x14ac:dyDescent="0.4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5" ht="21" x14ac:dyDescent="0.4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5" ht="21" x14ac:dyDescent="0.4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5" ht="21" x14ac:dyDescent="0.4">
      <c r="B47" s="38"/>
      <c r="C47" s="38"/>
      <c r="D47" s="38"/>
      <c r="E47" s="38"/>
      <c r="F47" s="38"/>
      <c r="G47" s="38"/>
      <c r="H47" s="38"/>
      <c r="I47" s="38"/>
      <c r="J47" s="38"/>
      <c r="K47" s="38"/>
    </row>
  </sheetData>
  <mergeCells count="20">
    <mergeCell ref="B12:C12"/>
    <mergeCell ref="B1:K1"/>
    <mergeCell ref="B4:C4"/>
    <mergeCell ref="F6:G6"/>
    <mergeCell ref="B8:C8"/>
    <mergeCell ref="J10:K10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B16:C16"/>
    <mergeCell ref="F14:G14"/>
  </mergeCells>
  <pageMargins left="0.25" right="0.25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6D1D-7F36-4330-95F8-0BF5A111291A}">
  <sheetPr>
    <pageSetUpPr fitToPage="1"/>
  </sheetPr>
  <dimension ref="A1:O41"/>
  <sheetViews>
    <sheetView zoomScale="49" zoomScaleNormal="49" workbookViewId="0">
      <selection activeCell="J10" sqref="J10:K10"/>
    </sheetView>
  </sheetViews>
  <sheetFormatPr defaultColWidth="9.109375" defaultRowHeight="14.4" x14ac:dyDescent="0.3"/>
  <cols>
    <col min="1" max="2" width="9.109375" style="30"/>
    <col min="3" max="3" width="19.109375" style="30" customWidth="1"/>
    <col min="4" max="6" width="9.109375" style="30"/>
    <col min="7" max="7" width="17.77734375" style="30" customWidth="1"/>
    <col min="8" max="10" width="9.109375" style="30"/>
    <col min="11" max="11" width="19.88671875" style="30" customWidth="1"/>
    <col min="12" max="16384" width="9.109375" style="30"/>
  </cols>
  <sheetData>
    <row r="1" spans="1:13" ht="46.2" x14ac:dyDescent="0.3">
      <c r="B1" s="96" t="s">
        <v>60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x14ac:dyDescent="0.3">
      <c r="C2" s="36"/>
    </row>
    <row r="3" spans="1:13" x14ac:dyDescent="0.3">
      <c r="C3" s="36"/>
    </row>
    <row r="4" spans="1:13" ht="21" x14ac:dyDescent="0.4">
      <c r="A4" s="38" t="s">
        <v>42</v>
      </c>
      <c r="B4" s="115" t="s">
        <v>83</v>
      </c>
      <c r="C4" s="116"/>
      <c r="D4" s="17">
        <v>0</v>
      </c>
      <c r="E4" s="117"/>
      <c r="F4" s="38"/>
      <c r="G4" s="38"/>
      <c r="H4" s="38"/>
      <c r="I4" s="38"/>
      <c r="J4" s="38"/>
      <c r="K4" s="38"/>
    </row>
    <row r="5" spans="1:13" ht="21" x14ac:dyDescent="0.4">
      <c r="A5" s="38"/>
      <c r="B5" s="38"/>
      <c r="C5" s="118"/>
      <c r="D5" s="38"/>
      <c r="E5" s="119"/>
      <c r="F5" s="38"/>
      <c r="G5" s="38"/>
      <c r="H5" s="38"/>
      <c r="I5" s="38"/>
      <c r="J5" s="38"/>
      <c r="K5" s="38"/>
    </row>
    <row r="6" spans="1:13" ht="21" x14ac:dyDescent="0.4">
      <c r="A6" s="38"/>
      <c r="B6" s="120" t="s">
        <v>29</v>
      </c>
      <c r="C6" s="118">
        <v>6</v>
      </c>
      <c r="D6" s="38"/>
      <c r="E6" s="121"/>
      <c r="F6" s="122" t="s">
        <v>95</v>
      </c>
      <c r="G6" s="116"/>
      <c r="H6" s="17">
        <v>7</v>
      </c>
      <c r="I6" s="117"/>
      <c r="J6" s="38"/>
      <c r="K6" s="38"/>
    </row>
    <row r="7" spans="1:13" ht="21" x14ac:dyDescent="0.4">
      <c r="A7" s="38"/>
      <c r="B7" s="38"/>
      <c r="C7" s="118"/>
      <c r="D7" s="38"/>
      <c r="E7" s="121"/>
      <c r="F7" s="38"/>
      <c r="G7" s="38"/>
      <c r="H7" s="38"/>
      <c r="I7" s="119"/>
      <c r="J7" s="38"/>
      <c r="K7" s="38"/>
    </row>
    <row r="8" spans="1:13" ht="21" x14ac:dyDescent="0.4">
      <c r="A8" s="38"/>
      <c r="B8" s="115" t="s">
        <v>95</v>
      </c>
      <c r="C8" s="116"/>
      <c r="D8" s="17">
        <v>13</v>
      </c>
      <c r="E8" s="123"/>
      <c r="F8" s="38"/>
      <c r="G8" s="38"/>
      <c r="H8" s="38"/>
      <c r="I8" s="121"/>
      <c r="J8" s="38"/>
      <c r="K8" s="38"/>
    </row>
    <row r="9" spans="1:13" ht="21" x14ac:dyDescent="0.4">
      <c r="A9" s="38"/>
      <c r="B9" s="38"/>
      <c r="C9" s="118"/>
      <c r="D9" s="38"/>
      <c r="E9" s="38"/>
      <c r="F9" s="38"/>
      <c r="G9" s="38"/>
      <c r="H9" s="38"/>
      <c r="I9" s="121"/>
      <c r="J9" s="38"/>
      <c r="K9" s="38"/>
    </row>
    <row r="10" spans="1:13" ht="21" x14ac:dyDescent="0.4">
      <c r="A10" s="38"/>
      <c r="B10" s="38"/>
      <c r="C10" s="118"/>
      <c r="D10" s="38"/>
      <c r="E10" s="38"/>
      <c r="F10" s="120" t="s">
        <v>29</v>
      </c>
      <c r="G10" s="38" t="s">
        <v>108</v>
      </c>
      <c r="H10" s="118"/>
      <c r="I10" s="121"/>
      <c r="J10" s="126" t="s">
        <v>111</v>
      </c>
      <c r="K10" s="127"/>
      <c r="L10" s="31">
        <v>6</v>
      </c>
      <c r="M10" s="32"/>
    </row>
    <row r="11" spans="1:13" ht="21" x14ac:dyDescent="0.4">
      <c r="A11" s="38"/>
      <c r="B11" s="38"/>
      <c r="C11" s="118"/>
      <c r="D11" s="38"/>
      <c r="E11" s="38"/>
      <c r="F11" s="38"/>
      <c r="G11" s="38"/>
      <c r="H11" s="38"/>
      <c r="I11" s="121"/>
      <c r="J11" s="38"/>
      <c r="K11" s="38"/>
      <c r="M11" s="33"/>
    </row>
    <row r="12" spans="1:13" ht="21" x14ac:dyDescent="0.4">
      <c r="A12" s="38" t="s">
        <v>43</v>
      </c>
      <c r="B12" s="115" t="s">
        <v>110</v>
      </c>
      <c r="C12" s="116"/>
      <c r="D12" s="17">
        <v>7</v>
      </c>
      <c r="E12" s="117"/>
      <c r="F12" s="38"/>
      <c r="G12" s="38"/>
      <c r="H12" s="38"/>
      <c r="I12" s="121"/>
      <c r="J12" s="38"/>
      <c r="K12" s="38"/>
      <c r="M12" s="34"/>
    </row>
    <row r="13" spans="1:13" ht="21" x14ac:dyDescent="0.4">
      <c r="A13" s="38"/>
      <c r="B13" s="38"/>
      <c r="C13" s="118"/>
      <c r="D13" s="38"/>
      <c r="E13" s="119"/>
      <c r="F13" s="38"/>
      <c r="G13" s="38"/>
      <c r="H13" s="38"/>
      <c r="I13" s="121"/>
      <c r="J13" s="38"/>
      <c r="K13" s="38"/>
      <c r="M13" s="34"/>
    </row>
    <row r="14" spans="1:13" ht="21" x14ac:dyDescent="0.4">
      <c r="A14" s="38"/>
      <c r="B14" s="120" t="s">
        <v>29</v>
      </c>
      <c r="C14" s="118">
        <v>12</v>
      </c>
      <c r="D14" s="38"/>
      <c r="E14" s="121"/>
      <c r="F14" s="122" t="s">
        <v>111</v>
      </c>
      <c r="G14" s="116"/>
      <c r="H14" s="17">
        <v>13</v>
      </c>
      <c r="I14" s="123"/>
      <c r="J14" s="38"/>
      <c r="K14" s="38"/>
      <c r="M14" s="34"/>
    </row>
    <row r="15" spans="1:13" ht="21" x14ac:dyDescent="0.4">
      <c r="A15" s="38"/>
      <c r="B15" s="38"/>
      <c r="C15" s="38"/>
      <c r="D15" s="38"/>
      <c r="E15" s="121"/>
      <c r="F15" s="38"/>
      <c r="G15" s="38"/>
      <c r="H15" s="38"/>
      <c r="I15" s="38"/>
      <c r="J15" s="38"/>
      <c r="K15" s="38"/>
      <c r="M15" s="34"/>
    </row>
    <row r="16" spans="1:13" ht="21" x14ac:dyDescent="0.4">
      <c r="A16" s="38" t="s">
        <v>44</v>
      </c>
      <c r="B16" s="115" t="s">
        <v>111</v>
      </c>
      <c r="C16" s="116"/>
      <c r="D16" s="17">
        <v>13</v>
      </c>
      <c r="E16" s="123"/>
      <c r="F16" s="38"/>
      <c r="G16" s="38"/>
      <c r="H16" s="38"/>
      <c r="I16" s="38"/>
      <c r="J16" s="38"/>
      <c r="K16" s="38"/>
      <c r="M16" s="34"/>
    </row>
    <row r="17" spans="1:15" ht="21" x14ac:dyDescent="0.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M17" s="34"/>
    </row>
    <row r="18" spans="1:15" ht="21" x14ac:dyDescent="0.4">
      <c r="A18" s="38"/>
      <c r="B18" s="120"/>
      <c r="C18" s="38"/>
      <c r="D18" s="38"/>
      <c r="E18" s="38"/>
      <c r="F18" s="38"/>
      <c r="G18" s="38"/>
      <c r="H18" s="38"/>
      <c r="I18" s="38"/>
      <c r="J18" s="120" t="s">
        <v>29</v>
      </c>
      <c r="K18" s="38">
        <v>6</v>
      </c>
      <c r="L18" s="36"/>
      <c r="M18" s="34"/>
      <c r="N18" s="126" t="s">
        <v>114</v>
      </c>
      <c r="O18" s="127"/>
    </row>
    <row r="19" spans="1:15" ht="21" x14ac:dyDescent="0.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M19" s="34"/>
    </row>
    <row r="20" spans="1:15" ht="21" x14ac:dyDescent="0.4">
      <c r="A20" s="38" t="s">
        <v>45</v>
      </c>
      <c r="B20" s="115" t="s">
        <v>85</v>
      </c>
      <c r="C20" s="116"/>
      <c r="D20" s="17">
        <v>1</v>
      </c>
      <c r="E20" s="117"/>
      <c r="F20" s="38"/>
      <c r="G20" s="38"/>
      <c r="H20" s="38"/>
      <c r="I20" s="38"/>
      <c r="J20" s="38"/>
      <c r="K20" s="38"/>
      <c r="M20" s="34"/>
    </row>
    <row r="21" spans="1:15" ht="21" x14ac:dyDescent="0.4">
      <c r="A21" s="38"/>
      <c r="B21" s="38"/>
      <c r="C21" s="38"/>
      <c r="D21" s="38"/>
      <c r="E21" s="119"/>
      <c r="F21" s="38"/>
      <c r="G21" s="38"/>
      <c r="H21" s="38"/>
      <c r="I21" s="38"/>
      <c r="J21" s="38"/>
      <c r="K21" s="38"/>
      <c r="M21" s="34"/>
    </row>
    <row r="22" spans="1:15" ht="21" x14ac:dyDescent="0.4">
      <c r="A22" s="38"/>
      <c r="B22" s="120" t="s">
        <v>29</v>
      </c>
      <c r="C22" s="118">
        <v>8</v>
      </c>
      <c r="D22" s="38"/>
      <c r="E22" s="121"/>
      <c r="F22" s="122" t="s">
        <v>80</v>
      </c>
      <c r="G22" s="116"/>
      <c r="H22" s="17">
        <v>8</v>
      </c>
      <c r="I22" s="117"/>
      <c r="J22" s="38"/>
      <c r="K22" s="38"/>
      <c r="M22" s="34"/>
    </row>
    <row r="23" spans="1:15" ht="21" x14ac:dyDescent="0.4">
      <c r="A23" s="38"/>
      <c r="B23" s="38"/>
      <c r="C23" s="38"/>
      <c r="D23" s="38"/>
      <c r="E23" s="121"/>
      <c r="F23" s="38"/>
      <c r="G23" s="38"/>
      <c r="H23" s="38"/>
      <c r="I23" s="119"/>
      <c r="J23" s="38"/>
      <c r="K23" s="38"/>
      <c r="M23" s="34"/>
    </row>
    <row r="24" spans="1:15" ht="21" x14ac:dyDescent="0.4">
      <c r="A24" s="38" t="s">
        <v>46</v>
      </c>
      <c r="B24" s="115" t="s">
        <v>80</v>
      </c>
      <c r="C24" s="116"/>
      <c r="D24" s="17">
        <v>13</v>
      </c>
      <c r="E24" s="123"/>
      <c r="F24" s="38"/>
      <c r="G24" s="38"/>
      <c r="H24" s="38"/>
      <c r="I24" s="121"/>
      <c r="J24" s="38"/>
      <c r="K24" s="38"/>
      <c r="M24" s="34"/>
    </row>
    <row r="25" spans="1:15" ht="21" x14ac:dyDescent="0.4">
      <c r="A25" s="38"/>
      <c r="B25" s="38"/>
      <c r="C25" s="38"/>
      <c r="D25" s="38"/>
      <c r="E25" s="38"/>
      <c r="F25" s="38"/>
      <c r="G25" s="125"/>
      <c r="H25" s="38"/>
      <c r="I25" s="121"/>
      <c r="J25" s="38"/>
      <c r="K25" s="38"/>
      <c r="M25" s="34"/>
    </row>
    <row r="26" spans="1:15" ht="21" x14ac:dyDescent="0.4">
      <c r="A26" s="38"/>
      <c r="B26" s="38"/>
      <c r="C26" s="38"/>
      <c r="D26" s="38"/>
      <c r="E26" s="38"/>
      <c r="F26" s="120" t="s">
        <v>29</v>
      </c>
      <c r="G26" s="125" t="s">
        <v>113</v>
      </c>
      <c r="H26" s="118"/>
      <c r="I26" s="121"/>
      <c r="J26" s="122" t="s">
        <v>114</v>
      </c>
      <c r="K26" s="116"/>
      <c r="L26" s="31">
        <v>10</v>
      </c>
      <c r="M26" s="35"/>
    </row>
    <row r="27" spans="1:15" ht="21" x14ac:dyDescent="0.4">
      <c r="A27" s="38"/>
      <c r="B27" s="38"/>
      <c r="C27" s="38"/>
      <c r="D27" s="38"/>
      <c r="E27" s="38"/>
      <c r="F27" s="38"/>
      <c r="G27" s="38"/>
      <c r="H27" s="38"/>
      <c r="I27" s="121"/>
      <c r="J27" s="38"/>
      <c r="K27" s="38"/>
    </row>
    <row r="28" spans="1:15" ht="21" x14ac:dyDescent="0.4">
      <c r="A28" s="38" t="s">
        <v>47</v>
      </c>
      <c r="B28" s="115" t="s">
        <v>55</v>
      </c>
      <c r="C28" s="116"/>
      <c r="D28" s="17">
        <v>13</v>
      </c>
      <c r="E28" s="117"/>
      <c r="F28" s="38"/>
      <c r="G28" s="38"/>
      <c r="H28" s="38"/>
      <c r="I28" s="121"/>
      <c r="J28" s="38"/>
      <c r="K28" s="38"/>
    </row>
    <row r="29" spans="1:15" ht="21" x14ac:dyDescent="0.4">
      <c r="A29" s="38"/>
      <c r="B29" s="38"/>
      <c r="C29" s="38"/>
      <c r="D29" s="38"/>
      <c r="E29" s="119"/>
      <c r="F29" s="38"/>
      <c r="G29" s="38"/>
      <c r="H29" s="38"/>
      <c r="I29" s="121"/>
      <c r="J29" s="38"/>
      <c r="K29" s="38"/>
    </row>
    <row r="30" spans="1:15" ht="21" x14ac:dyDescent="0.4">
      <c r="A30" s="38"/>
      <c r="B30" s="120" t="s">
        <v>29</v>
      </c>
      <c r="C30" s="118">
        <v>7</v>
      </c>
      <c r="D30" s="38"/>
      <c r="E30" s="121"/>
      <c r="F30" s="122" t="s">
        <v>114</v>
      </c>
      <c r="G30" s="116"/>
      <c r="H30" s="17">
        <v>13</v>
      </c>
      <c r="I30" s="123"/>
      <c r="J30" s="38"/>
      <c r="K30" s="38"/>
    </row>
    <row r="31" spans="1:15" ht="21" x14ac:dyDescent="0.4">
      <c r="A31" s="38"/>
      <c r="B31" s="38"/>
      <c r="C31" s="38"/>
      <c r="D31" s="38"/>
      <c r="E31" s="121"/>
      <c r="F31" s="38"/>
      <c r="G31" s="38"/>
      <c r="H31" s="38"/>
      <c r="I31" s="38"/>
      <c r="J31" s="38"/>
      <c r="K31" s="38"/>
    </row>
    <row r="32" spans="1:15" ht="21" x14ac:dyDescent="0.4">
      <c r="A32" s="38" t="s">
        <v>48</v>
      </c>
      <c r="B32" s="115" t="s">
        <v>112</v>
      </c>
      <c r="C32" s="116"/>
      <c r="D32" s="17">
        <v>4</v>
      </c>
      <c r="E32" s="123"/>
      <c r="F32" s="38"/>
      <c r="G32" s="38"/>
      <c r="H32" s="38"/>
      <c r="I32" s="38"/>
      <c r="J32" s="38"/>
      <c r="K32" s="38"/>
    </row>
    <row r="33" spans="1:11" ht="21" x14ac:dyDescent="0.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21" x14ac:dyDescent="0.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21" x14ac:dyDescent="0.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21" x14ac:dyDescent="0.4">
      <c r="A36" s="38"/>
      <c r="B36" s="115" t="s">
        <v>95</v>
      </c>
      <c r="C36" s="116"/>
      <c r="D36" s="17">
        <v>11</v>
      </c>
      <c r="E36" s="117"/>
      <c r="F36" s="124"/>
      <c r="G36" s="124"/>
      <c r="H36" s="38"/>
      <c r="I36" s="38"/>
      <c r="J36" s="38"/>
      <c r="K36" s="38"/>
    </row>
    <row r="37" spans="1:11" ht="21" x14ac:dyDescent="0.4">
      <c r="A37" s="38"/>
      <c r="B37" s="38"/>
      <c r="C37" s="38"/>
      <c r="D37" s="38"/>
      <c r="E37" s="119"/>
      <c r="F37" s="38"/>
      <c r="G37" s="38"/>
      <c r="H37" s="38"/>
      <c r="I37" s="38"/>
      <c r="J37" s="38"/>
      <c r="K37" s="38"/>
    </row>
    <row r="38" spans="1:11" ht="21" x14ac:dyDescent="0.4">
      <c r="A38" s="38"/>
      <c r="B38" s="120" t="s">
        <v>29</v>
      </c>
      <c r="C38" s="38">
        <v>5</v>
      </c>
      <c r="D38" s="38"/>
      <c r="E38" s="121"/>
      <c r="F38" s="126" t="s">
        <v>80</v>
      </c>
      <c r="G38" s="127"/>
      <c r="H38" s="38"/>
      <c r="I38" s="38"/>
      <c r="J38" s="38"/>
      <c r="K38" s="38"/>
    </row>
    <row r="39" spans="1:11" ht="21" x14ac:dyDescent="0.4">
      <c r="A39" s="38"/>
      <c r="B39" s="38"/>
      <c r="C39" s="38"/>
      <c r="D39" s="38"/>
      <c r="E39" s="121"/>
      <c r="F39" s="38"/>
      <c r="G39" s="38"/>
      <c r="H39" s="38"/>
      <c r="I39" s="38"/>
      <c r="J39" s="38"/>
      <c r="K39" s="38"/>
    </row>
    <row r="40" spans="1:11" ht="21" x14ac:dyDescent="0.4">
      <c r="A40" s="38"/>
      <c r="B40" s="115" t="s">
        <v>80</v>
      </c>
      <c r="C40" s="116"/>
      <c r="D40" s="17">
        <v>13</v>
      </c>
      <c r="E40" s="123"/>
      <c r="F40" s="38"/>
      <c r="G40" s="38"/>
      <c r="H40" s="38"/>
      <c r="I40" s="38"/>
      <c r="J40" s="38"/>
      <c r="K40" s="38"/>
    </row>
    <row r="41" spans="1:11" ht="21" x14ac:dyDescent="0.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B36:C36"/>
    <mergeCell ref="F36:G36"/>
    <mergeCell ref="F38:G38"/>
    <mergeCell ref="B40:C40"/>
    <mergeCell ref="N18:O18"/>
    <mergeCell ref="J26:K26"/>
    <mergeCell ref="B28:C28"/>
    <mergeCell ref="F30:G30"/>
    <mergeCell ref="B32:C32"/>
    <mergeCell ref="F22:G22"/>
    <mergeCell ref="B24:C24"/>
    <mergeCell ref="B20:C20"/>
  </mergeCells>
  <pageMargins left="0.25" right="0.25" top="0.75" bottom="0.7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4600-4A30-4C56-A20B-9872CF69164D}">
  <dimension ref="A1:Q29"/>
  <sheetViews>
    <sheetView workbookViewId="0">
      <selection activeCell="T11" sqref="T11"/>
    </sheetView>
  </sheetViews>
  <sheetFormatPr defaultColWidth="8.6640625" defaultRowHeight="14.4" x14ac:dyDescent="0.3"/>
  <cols>
    <col min="1" max="5" width="8.6640625" style="30"/>
    <col min="6" max="7" width="7.33203125" style="30" customWidth="1"/>
    <col min="8" max="8" width="8.6640625" style="30"/>
    <col min="9" max="9" width="2.88671875" style="30" customWidth="1"/>
    <col min="10" max="10" width="8.6640625" style="30"/>
    <col min="11" max="11" width="7.109375" style="30" customWidth="1"/>
    <col min="12" max="12" width="8.6640625" style="30"/>
    <col min="13" max="13" width="6.88671875" style="30" customWidth="1"/>
    <col min="14" max="14" width="7.33203125" style="30" customWidth="1"/>
    <col min="15" max="16" width="8.6640625" style="30"/>
    <col min="17" max="17" width="6.33203125" style="30" customWidth="1"/>
    <col min="18" max="16384" width="8.6640625" style="30"/>
  </cols>
  <sheetData>
    <row r="1" spans="1:17" ht="21" x14ac:dyDescent="0.4">
      <c r="A1" s="38" t="s">
        <v>53</v>
      </c>
      <c r="B1" s="38"/>
      <c r="I1" s="39"/>
    </row>
    <row r="2" spans="1:17" ht="15" thickBot="1" x14ac:dyDescent="0.35">
      <c r="I2" s="39"/>
    </row>
    <row r="3" spans="1:17" x14ac:dyDescent="0.3">
      <c r="A3" s="40"/>
      <c r="B3" s="41"/>
      <c r="C3" s="41"/>
      <c r="D3" s="42"/>
      <c r="E3" s="41"/>
      <c r="F3" s="41"/>
      <c r="G3" s="41"/>
      <c r="H3" s="42"/>
      <c r="I3" s="39"/>
      <c r="J3" s="40"/>
      <c r="K3" s="41"/>
      <c r="L3" s="41"/>
      <c r="M3" s="41"/>
      <c r="N3" s="40"/>
      <c r="O3" s="41"/>
      <c r="P3" s="41"/>
      <c r="Q3" s="42"/>
    </row>
    <row r="4" spans="1:17" ht="18" x14ac:dyDescent="0.35">
      <c r="A4" s="43"/>
      <c r="B4" s="44"/>
      <c r="C4" s="44"/>
      <c r="D4" s="45"/>
      <c r="E4" s="44"/>
      <c r="F4" s="44"/>
      <c r="G4" s="44"/>
      <c r="H4" s="67"/>
      <c r="I4" s="39"/>
      <c r="J4" s="67"/>
      <c r="K4" s="48">
        <v>8</v>
      </c>
      <c r="L4" s="48"/>
      <c r="M4" s="48"/>
      <c r="N4" s="50"/>
      <c r="O4" s="48">
        <v>10</v>
      </c>
      <c r="P4" s="48"/>
      <c r="Q4" s="49"/>
    </row>
    <row r="5" spans="1:17" ht="18" x14ac:dyDescent="0.35">
      <c r="A5" s="43"/>
      <c r="B5" s="44">
        <v>2</v>
      </c>
      <c r="C5" s="44"/>
      <c r="D5" s="45"/>
      <c r="E5" s="44"/>
      <c r="F5" s="44">
        <v>4</v>
      </c>
      <c r="G5" s="44"/>
      <c r="H5" s="67"/>
      <c r="I5" s="39"/>
      <c r="J5" s="67"/>
      <c r="K5" s="48"/>
      <c r="L5" s="48"/>
      <c r="M5" s="48"/>
      <c r="N5" s="50"/>
      <c r="O5" s="48"/>
      <c r="P5" s="48"/>
      <c r="Q5" s="49"/>
    </row>
    <row r="6" spans="1:17" ht="18.600000000000001" thickBot="1" x14ac:dyDescent="0.4">
      <c r="A6" s="43"/>
      <c r="B6" s="44"/>
      <c r="C6" s="44"/>
      <c r="D6" s="45"/>
      <c r="E6" s="44"/>
      <c r="F6" s="44"/>
      <c r="G6" s="44"/>
      <c r="H6" s="67"/>
      <c r="I6" s="39"/>
      <c r="J6" s="67"/>
      <c r="K6" s="48"/>
      <c r="L6" s="48"/>
      <c r="M6" s="48"/>
      <c r="N6" s="59"/>
      <c r="O6" s="55"/>
      <c r="P6" s="55"/>
      <c r="Q6" s="56"/>
    </row>
    <row r="7" spans="1:17" ht="18.600000000000001" thickBot="1" x14ac:dyDescent="0.4">
      <c r="A7" s="51"/>
      <c r="B7" s="52"/>
      <c r="C7" s="52"/>
      <c r="D7" s="53"/>
      <c r="E7" s="44"/>
      <c r="F7" s="44"/>
      <c r="G7" s="44"/>
      <c r="H7" s="67"/>
      <c r="I7" s="39"/>
      <c r="J7" s="40"/>
      <c r="K7" s="60"/>
      <c r="L7" s="60"/>
      <c r="M7" s="61"/>
      <c r="N7" s="64"/>
      <c r="O7" s="60"/>
      <c r="P7" s="60"/>
      <c r="Q7" s="61"/>
    </row>
    <row r="8" spans="1:17" ht="18" x14ac:dyDescent="0.35">
      <c r="A8" s="67"/>
      <c r="B8" s="44"/>
      <c r="C8" s="44"/>
      <c r="D8" s="44"/>
      <c r="E8" s="57"/>
      <c r="F8" s="58"/>
      <c r="G8" s="58"/>
      <c r="H8" s="42"/>
      <c r="I8" s="39"/>
      <c r="J8" s="43"/>
      <c r="K8" s="48"/>
      <c r="L8" s="48"/>
      <c r="M8" s="49"/>
      <c r="N8" s="50"/>
      <c r="O8" s="48"/>
      <c r="P8" s="48"/>
      <c r="Q8" s="49"/>
    </row>
    <row r="9" spans="1:17" ht="18" x14ac:dyDescent="0.35">
      <c r="A9" s="67"/>
      <c r="B9" s="44">
        <v>1</v>
      </c>
      <c r="C9" s="44"/>
      <c r="D9" s="44"/>
      <c r="E9" s="46"/>
      <c r="F9" s="44">
        <v>3</v>
      </c>
      <c r="G9" s="44"/>
      <c r="H9" s="47"/>
      <c r="I9" s="39"/>
      <c r="J9" s="43"/>
      <c r="K9" s="48">
        <v>7</v>
      </c>
      <c r="L9" s="48"/>
      <c r="M9" s="49"/>
      <c r="N9" s="50"/>
      <c r="O9" s="48">
        <v>9</v>
      </c>
      <c r="P9" s="48"/>
      <c r="Q9" s="49"/>
    </row>
    <row r="10" spans="1:17" ht="18" x14ac:dyDescent="0.35">
      <c r="A10" s="67"/>
      <c r="B10" s="44"/>
      <c r="C10" s="44"/>
      <c r="D10" s="44"/>
      <c r="E10" s="46"/>
      <c r="F10" s="44"/>
      <c r="G10" s="44"/>
      <c r="H10" s="47"/>
      <c r="I10" s="39"/>
      <c r="J10" s="43"/>
      <c r="K10" s="48"/>
      <c r="L10" s="48"/>
      <c r="M10" s="49"/>
      <c r="N10" s="50"/>
      <c r="O10" s="48"/>
      <c r="P10" s="48"/>
      <c r="Q10" s="49"/>
    </row>
    <row r="11" spans="1:17" ht="16.2" thickBot="1" x14ac:dyDescent="0.35">
      <c r="A11" s="51"/>
      <c r="B11" s="62"/>
      <c r="C11" s="62"/>
      <c r="D11" s="62"/>
      <c r="E11" s="51"/>
      <c r="F11" s="62"/>
      <c r="G11" s="62"/>
      <c r="H11" s="54"/>
      <c r="I11" s="39"/>
      <c r="J11" s="51"/>
      <c r="K11" s="55"/>
      <c r="L11" s="55"/>
      <c r="M11" s="56"/>
      <c r="N11" s="59"/>
      <c r="O11" s="55"/>
      <c r="P11" s="55"/>
      <c r="Q11" s="56"/>
    </row>
    <row r="12" spans="1:17" ht="16.2" thickBot="1" x14ac:dyDescent="0.35">
      <c r="I12" s="39"/>
      <c r="K12" s="63"/>
      <c r="L12" s="64"/>
      <c r="M12" s="60"/>
      <c r="N12" s="60"/>
      <c r="O12" s="60"/>
      <c r="P12" s="61"/>
      <c r="Q12" s="65"/>
    </row>
    <row r="13" spans="1:17" ht="16.2" thickBot="1" x14ac:dyDescent="0.35">
      <c r="D13" s="105" t="s">
        <v>50</v>
      </c>
      <c r="E13" s="106"/>
      <c r="K13" s="63"/>
      <c r="L13" s="50"/>
      <c r="M13" s="48"/>
      <c r="N13" s="48"/>
      <c r="O13" s="48"/>
      <c r="P13" s="49"/>
      <c r="Q13" s="65"/>
    </row>
    <row r="14" spans="1:17" ht="16.2" thickBot="1" x14ac:dyDescent="0.35">
      <c r="A14" s="109" t="s">
        <v>51</v>
      </c>
      <c r="D14" s="107"/>
      <c r="E14" s="108"/>
      <c r="K14" s="63"/>
      <c r="L14" s="50"/>
      <c r="M14" s="48"/>
      <c r="N14" s="48"/>
      <c r="O14" s="48"/>
      <c r="P14" s="49"/>
      <c r="Q14" s="65"/>
    </row>
    <row r="15" spans="1:17" ht="15.6" x14ac:dyDescent="0.3">
      <c r="A15" s="110"/>
      <c r="K15" s="63"/>
      <c r="L15" s="50"/>
      <c r="M15" s="48"/>
      <c r="N15" s="48">
        <v>11</v>
      </c>
      <c r="O15" s="48"/>
      <c r="P15" s="49"/>
      <c r="Q15" s="65"/>
    </row>
    <row r="16" spans="1:17" ht="15.6" x14ac:dyDescent="0.3">
      <c r="A16" s="110"/>
      <c r="K16" s="63"/>
      <c r="L16" s="50"/>
      <c r="M16" s="48"/>
      <c r="N16" s="48"/>
      <c r="O16" s="48"/>
      <c r="P16" s="49"/>
      <c r="Q16" s="65"/>
    </row>
    <row r="17" spans="1:17" ht="15.6" x14ac:dyDescent="0.3">
      <c r="A17" s="110"/>
      <c r="I17" s="39"/>
      <c r="K17" s="63"/>
      <c r="L17" s="50"/>
      <c r="M17" s="48"/>
      <c r="N17" s="48"/>
      <c r="O17" s="48"/>
      <c r="P17" s="49"/>
      <c r="Q17" s="65"/>
    </row>
    <row r="18" spans="1:17" ht="15.6" x14ac:dyDescent="0.3">
      <c r="A18" s="110"/>
      <c r="I18" s="39"/>
      <c r="K18" s="63"/>
      <c r="L18" s="50"/>
      <c r="M18" s="48"/>
      <c r="N18" s="48"/>
      <c r="O18" s="48"/>
      <c r="P18" s="49"/>
      <c r="Q18" s="65"/>
    </row>
    <row r="19" spans="1:17" ht="16.2" thickBot="1" x14ac:dyDescent="0.35">
      <c r="A19" s="111"/>
      <c r="I19" s="39"/>
      <c r="K19" s="63"/>
      <c r="L19" s="59"/>
      <c r="M19" s="55"/>
      <c r="N19" s="55"/>
      <c r="O19" s="55"/>
      <c r="P19" s="56"/>
      <c r="Q19" s="65"/>
    </row>
    <row r="20" spans="1:17" ht="15.6" x14ac:dyDescent="0.3">
      <c r="E20" s="40"/>
      <c r="F20" s="41"/>
      <c r="G20" s="41"/>
      <c r="H20" s="42"/>
      <c r="I20" s="39"/>
      <c r="J20" s="40"/>
      <c r="K20" s="60"/>
      <c r="L20" s="60"/>
      <c r="M20" s="60"/>
      <c r="N20" s="60"/>
      <c r="O20" s="60"/>
      <c r="P20" s="61"/>
      <c r="Q20" s="65"/>
    </row>
    <row r="21" spans="1:17" ht="15.6" x14ac:dyDescent="0.3">
      <c r="E21" s="43"/>
      <c r="F21" s="48">
        <v>5</v>
      </c>
      <c r="G21" s="48"/>
      <c r="H21" s="47"/>
      <c r="I21" s="39"/>
      <c r="J21" s="43"/>
      <c r="K21" s="48"/>
      <c r="L21" s="48"/>
      <c r="M21" s="48"/>
      <c r="N21" s="48"/>
      <c r="O21" s="48"/>
      <c r="P21" s="49"/>
      <c r="Q21" s="65"/>
    </row>
    <row r="22" spans="1:17" ht="15.6" x14ac:dyDescent="0.3">
      <c r="E22" s="43"/>
      <c r="F22" s="48"/>
      <c r="G22" s="48"/>
      <c r="H22" s="47"/>
      <c r="I22" s="39"/>
      <c r="J22" s="67"/>
      <c r="K22" s="48"/>
      <c r="L22" s="48"/>
      <c r="M22" s="48"/>
      <c r="N22" s="48"/>
      <c r="O22" s="48"/>
      <c r="P22" s="49"/>
      <c r="Q22" s="65"/>
    </row>
    <row r="23" spans="1:17" ht="16.2" thickBot="1" x14ac:dyDescent="0.35">
      <c r="C23" s="112" t="s">
        <v>52</v>
      </c>
      <c r="D23" s="113"/>
      <c r="E23" s="43"/>
      <c r="F23" s="48"/>
      <c r="G23" s="48"/>
      <c r="H23" s="47"/>
      <c r="I23" s="39"/>
      <c r="J23" s="67"/>
      <c r="K23" s="48"/>
      <c r="L23" s="48"/>
      <c r="M23" s="48"/>
      <c r="N23" s="48"/>
      <c r="O23" s="48"/>
      <c r="P23" s="56"/>
      <c r="Q23" s="65"/>
    </row>
    <row r="24" spans="1:17" ht="16.2" thickBot="1" x14ac:dyDescent="0.35">
      <c r="C24" s="114"/>
      <c r="D24" s="113"/>
      <c r="E24" s="51"/>
      <c r="F24" s="55"/>
      <c r="G24" s="55"/>
      <c r="H24" s="54"/>
      <c r="I24" s="39"/>
      <c r="J24" s="67"/>
      <c r="K24" s="48"/>
      <c r="L24" s="48">
        <v>12</v>
      </c>
      <c r="M24" s="48"/>
      <c r="N24" s="48"/>
      <c r="O24" s="48"/>
      <c r="P24" s="66"/>
      <c r="Q24" s="66"/>
    </row>
    <row r="25" spans="1:17" ht="15.6" x14ac:dyDescent="0.3">
      <c r="C25" s="114"/>
      <c r="D25" s="113"/>
      <c r="E25" s="40"/>
      <c r="F25" s="60"/>
      <c r="G25" s="60"/>
      <c r="H25" s="42"/>
      <c r="I25" s="39"/>
      <c r="J25" s="43"/>
      <c r="K25" s="48"/>
      <c r="L25" s="48"/>
      <c r="M25" s="48"/>
      <c r="N25" s="48"/>
      <c r="O25" s="49"/>
      <c r="P25" s="66"/>
      <c r="Q25" s="66"/>
    </row>
    <row r="26" spans="1:17" ht="15.6" x14ac:dyDescent="0.3">
      <c r="C26" s="114"/>
      <c r="D26" s="113"/>
      <c r="E26" s="43"/>
      <c r="F26" s="48">
        <v>6</v>
      </c>
      <c r="G26" s="48"/>
      <c r="H26" s="47"/>
      <c r="I26" s="39"/>
      <c r="J26" s="43"/>
      <c r="K26" s="48"/>
      <c r="L26" s="48"/>
      <c r="M26" s="48"/>
      <c r="N26" s="48"/>
      <c r="O26" s="49"/>
      <c r="P26" s="66"/>
      <c r="Q26" s="66"/>
    </row>
    <row r="27" spans="1:17" ht="15.6" x14ac:dyDescent="0.3">
      <c r="C27" s="114"/>
      <c r="D27" s="113"/>
      <c r="E27" s="43"/>
      <c r="F27" s="48"/>
      <c r="G27" s="48"/>
      <c r="H27" s="47"/>
      <c r="I27" s="39"/>
      <c r="J27" s="43"/>
      <c r="K27" s="48"/>
      <c r="L27" s="48"/>
      <c r="M27" s="48"/>
      <c r="N27" s="48"/>
      <c r="O27" s="49"/>
      <c r="P27" s="66"/>
      <c r="Q27" s="66"/>
    </row>
    <row r="28" spans="1:17" ht="16.2" thickBot="1" x14ac:dyDescent="0.35">
      <c r="C28" s="114"/>
      <c r="D28" s="113"/>
      <c r="E28" s="51"/>
      <c r="F28" s="62"/>
      <c r="G28" s="62"/>
      <c r="H28" s="54"/>
      <c r="I28" s="39"/>
      <c r="J28" s="51"/>
      <c r="K28" s="55"/>
      <c r="L28" s="55"/>
      <c r="M28" s="55"/>
      <c r="N28" s="55"/>
      <c r="O28" s="56"/>
      <c r="P28" s="66"/>
      <c r="Q28" s="66"/>
    </row>
    <row r="29" spans="1:17" x14ac:dyDescent="0.3"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</sheetData>
  <mergeCells count="3">
    <mergeCell ref="D13:E14"/>
    <mergeCell ref="A14:A19"/>
    <mergeCell ref="C23:D2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Триплеты регистрация</vt:lpstr>
      <vt:lpstr>Группа А</vt:lpstr>
      <vt:lpstr>Группа Б</vt:lpstr>
      <vt:lpstr>Группа С</vt:lpstr>
      <vt:lpstr>Группа Д</vt:lpstr>
      <vt:lpstr>Кубок А фин</vt:lpstr>
      <vt:lpstr>Кубок Б фин</vt:lpstr>
      <vt:lpstr>Дорожки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User</cp:lastModifiedBy>
  <cp:lastPrinted>2021-04-25T13:16:12Z</cp:lastPrinted>
  <dcterms:created xsi:type="dcterms:W3CDTF">2021-04-15T14:03:33Z</dcterms:created>
  <dcterms:modified xsi:type="dcterms:W3CDTF">2021-04-25T22:56:32Z</dcterms:modified>
</cp:coreProperties>
</file>